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Excel Project\Excel_YouT_project\"/>
    </mc:Choice>
  </mc:AlternateContent>
  <xr:revisionPtr revIDLastSave="0" documentId="13_ncr:1_{A6F084AC-97DC-47CE-B76B-C1657C6BCBFF}" xr6:coauthVersionLast="47" xr6:coauthVersionMax="47" xr10:uidLastSave="{00000000-0000-0000-0000-000000000000}"/>
  <bookViews>
    <workbookView showSheetTabs="0" xWindow="-108" yWindow="-108" windowWidth="23256" windowHeight="12456" xr2:uid="{00000000-000D-0000-FFFF-FFFF00000000}"/>
  </bookViews>
  <sheets>
    <sheet name="Dashboard" sheetId="22" r:id="rId1"/>
    <sheet name="Bar" sheetId="21" r:id="rId2"/>
    <sheet name="total Sales Line Chart" sheetId="19" r:id="rId3"/>
    <sheet name="Country Pie Chart"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s">#N/A</definedName>
    <definedName name="Slicer_Roast_Typ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7" l="1"/>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L3" i="17"/>
  <c r="M3" i="17" s="1"/>
  <c r="L4" i="17"/>
  <c r="L5" i="17"/>
  <c r="L6" i="17"/>
  <c r="L7" i="17"/>
  <c r="L8" i="17"/>
  <c r="L9" i="17"/>
  <c r="L10" i="17"/>
  <c r="L11" i="17"/>
  <c r="L12" i="17"/>
  <c r="L13" i="17"/>
  <c r="M13" i="17" s="1"/>
  <c r="L14" i="17"/>
  <c r="L15" i="17"/>
  <c r="M15" i="17" s="1"/>
  <c r="L16" i="17"/>
  <c r="L17" i="17"/>
  <c r="M17" i="17" s="1"/>
  <c r="L18" i="17"/>
  <c r="L19" i="17"/>
  <c r="L20" i="17"/>
  <c r="M20" i="17" s="1"/>
  <c r="L21" i="17"/>
  <c r="L22" i="17"/>
  <c r="L23" i="17"/>
  <c r="M23" i="17" s="1"/>
  <c r="L24" i="17"/>
  <c r="L25" i="17"/>
  <c r="M25" i="17" s="1"/>
  <c r="L26" i="17"/>
  <c r="L27" i="17"/>
  <c r="M27" i="17" s="1"/>
  <c r="L28" i="17"/>
  <c r="L29" i="17"/>
  <c r="M29" i="17" s="1"/>
  <c r="L30" i="17"/>
  <c r="L31" i="17"/>
  <c r="L32" i="17"/>
  <c r="L33" i="17"/>
  <c r="L34" i="17"/>
  <c r="L35" i="17"/>
  <c r="M35" i="17" s="1"/>
  <c r="L36" i="17"/>
  <c r="L37" i="17"/>
  <c r="M37" i="17" s="1"/>
  <c r="L38" i="17"/>
  <c r="L39" i="17"/>
  <c r="M39" i="17" s="1"/>
  <c r="L40" i="17"/>
  <c r="L41" i="17"/>
  <c r="M41" i="17" s="1"/>
  <c r="L42" i="17"/>
  <c r="L43" i="17"/>
  <c r="L44" i="17"/>
  <c r="L45" i="17"/>
  <c r="L46" i="17"/>
  <c r="L47" i="17"/>
  <c r="M47" i="17" s="1"/>
  <c r="L48" i="17"/>
  <c r="L49" i="17"/>
  <c r="M49" i="17" s="1"/>
  <c r="L50" i="17"/>
  <c r="L51" i="17"/>
  <c r="M51" i="17" s="1"/>
  <c r="L52" i="17"/>
  <c r="L53" i="17"/>
  <c r="L54" i="17"/>
  <c r="L55" i="17"/>
  <c r="L56" i="17"/>
  <c r="L57" i="17"/>
  <c r="L58" i="17"/>
  <c r="L59" i="17"/>
  <c r="M59" i="17" s="1"/>
  <c r="L60" i="17"/>
  <c r="L61" i="17"/>
  <c r="M61" i="17" s="1"/>
  <c r="L62" i="17"/>
  <c r="L63" i="17"/>
  <c r="M63" i="17" s="1"/>
  <c r="L64" i="17"/>
  <c r="L65" i="17"/>
  <c r="L66" i="17"/>
  <c r="L67" i="17"/>
  <c r="L68" i="17"/>
  <c r="L69" i="17"/>
  <c r="L70" i="17"/>
  <c r="L71" i="17"/>
  <c r="M71" i="17" s="1"/>
  <c r="L72" i="17"/>
  <c r="L73" i="17"/>
  <c r="M73" i="17" s="1"/>
  <c r="L74" i="17"/>
  <c r="L75" i="17"/>
  <c r="M75" i="17" s="1"/>
  <c r="L76" i="17"/>
  <c r="L77" i="17"/>
  <c r="L78" i="17"/>
  <c r="L79" i="17"/>
  <c r="L80" i="17"/>
  <c r="L81" i="17"/>
  <c r="L82" i="17"/>
  <c r="L83" i="17"/>
  <c r="M83" i="17" s="1"/>
  <c r="L84" i="17"/>
  <c r="L85" i="17"/>
  <c r="M85" i="17" s="1"/>
  <c r="L86" i="17"/>
  <c r="L87" i="17"/>
  <c r="M87" i="17" s="1"/>
  <c r="L88" i="17"/>
  <c r="L89" i="17"/>
  <c r="L90" i="17"/>
  <c r="L91" i="17"/>
  <c r="L92" i="17"/>
  <c r="L93" i="17"/>
  <c r="L94" i="17"/>
  <c r="L95" i="17"/>
  <c r="M95" i="17" s="1"/>
  <c r="L96" i="17"/>
  <c r="L97" i="17"/>
  <c r="M97" i="17" s="1"/>
  <c r="L98" i="17"/>
  <c r="L99" i="17"/>
  <c r="M99" i="17" s="1"/>
  <c r="L100" i="17"/>
  <c r="L101" i="17"/>
  <c r="L102" i="17"/>
  <c r="L103" i="17"/>
  <c r="L104" i="17"/>
  <c r="L105" i="17"/>
  <c r="L106" i="17"/>
  <c r="L107" i="17"/>
  <c r="M107" i="17" s="1"/>
  <c r="L108" i="17"/>
  <c r="L109" i="17"/>
  <c r="M109" i="17" s="1"/>
  <c r="L110" i="17"/>
  <c r="L111" i="17"/>
  <c r="M111" i="17" s="1"/>
  <c r="L112" i="17"/>
  <c r="L113" i="17"/>
  <c r="L114" i="17"/>
  <c r="L115" i="17"/>
  <c r="L116" i="17"/>
  <c r="L117" i="17"/>
  <c r="L118" i="17"/>
  <c r="L119" i="17"/>
  <c r="M119" i="17" s="1"/>
  <c r="L120" i="17"/>
  <c r="L121" i="17"/>
  <c r="M121" i="17" s="1"/>
  <c r="L122" i="17"/>
  <c r="L123" i="17"/>
  <c r="M123" i="17" s="1"/>
  <c r="L124" i="17"/>
  <c r="L125" i="17"/>
  <c r="L126" i="17"/>
  <c r="L127" i="17"/>
  <c r="L128" i="17"/>
  <c r="L129" i="17"/>
  <c r="L130" i="17"/>
  <c r="L131" i="17"/>
  <c r="M131" i="17" s="1"/>
  <c r="L132" i="17"/>
  <c r="L133" i="17"/>
  <c r="M133" i="17" s="1"/>
  <c r="L134" i="17"/>
  <c r="L135" i="17"/>
  <c r="M135" i="17" s="1"/>
  <c r="L136" i="17"/>
  <c r="L137" i="17"/>
  <c r="L138" i="17"/>
  <c r="L139" i="17"/>
  <c r="L140" i="17"/>
  <c r="L141" i="17"/>
  <c r="L142" i="17"/>
  <c r="L143" i="17"/>
  <c r="M143" i="17" s="1"/>
  <c r="L144" i="17"/>
  <c r="L145" i="17"/>
  <c r="M145" i="17" s="1"/>
  <c r="L146" i="17"/>
  <c r="L147" i="17"/>
  <c r="M147" i="17" s="1"/>
  <c r="L148" i="17"/>
  <c r="L149" i="17"/>
  <c r="L150" i="17"/>
  <c r="L151" i="17"/>
  <c r="L152" i="17"/>
  <c r="L153" i="17"/>
  <c r="L154" i="17"/>
  <c r="L155" i="17"/>
  <c r="M155" i="17" s="1"/>
  <c r="L156" i="17"/>
  <c r="L157" i="17"/>
  <c r="M157" i="17" s="1"/>
  <c r="L158" i="17"/>
  <c r="L159" i="17"/>
  <c r="M159" i="17" s="1"/>
  <c r="L160" i="17"/>
  <c r="L161" i="17"/>
  <c r="L162" i="17"/>
  <c r="L163" i="17"/>
  <c r="L164" i="17"/>
  <c r="L165" i="17"/>
  <c r="L166" i="17"/>
  <c r="L167" i="17"/>
  <c r="M167" i="17" s="1"/>
  <c r="L168" i="17"/>
  <c r="L169" i="17"/>
  <c r="M169" i="17" s="1"/>
  <c r="L170" i="17"/>
  <c r="L171" i="17"/>
  <c r="M171" i="17" s="1"/>
  <c r="L172" i="17"/>
  <c r="L173" i="17"/>
  <c r="L174" i="17"/>
  <c r="L175" i="17"/>
  <c r="L176" i="17"/>
  <c r="L177" i="17"/>
  <c r="L178" i="17"/>
  <c r="L179" i="17"/>
  <c r="M179" i="17" s="1"/>
  <c r="L180" i="17"/>
  <c r="L181" i="17"/>
  <c r="M181" i="17" s="1"/>
  <c r="L182" i="17"/>
  <c r="L183" i="17"/>
  <c r="M183" i="17" s="1"/>
  <c r="L184" i="17"/>
  <c r="L185" i="17"/>
  <c r="L186" i="17"/>
  <c r="L187" i="17"/>
  <c r="L188" i="17"/>
  <c r="L189" i="17"/>
  <c r="L190" i="17"/>
  <c r="L191" i="17"/>
  <c r="M191" i="17" s="1"/>
  <c r="L192" i="17"/>
  <c r="L193" i="17"/>
  <c r="M193" i="17" s="1"/>
  <c r="L194" i="17"/>
  <c r="L195" i="17"/>
  <c r="M195" i="17" s="1"/>
  <c r="L196" i="17"/>
  <c r="L197" i="17"/>
  <c r="L198" i="17"/>
  <c r="L199" i="17"/>
  <c r="L200" i="17"/>
  <c r="L201" i="17"/>
  <c r="L202" i="17"/>
  <c r="L203" i="17"/>
  <c r="M203" i="17" s="1"/>
  <c r="L204" i="17"/>
  <c r="L205" i="17"/>
  <c r="M205" i="17" s="1"/>
  <c r="L206" i="17"/>
  <c r="L207" i="17"/>
  <c r="M207" i="17" s="1"/>
  <c r="L208" i="17"/>
  <c r="L209" i="17"/>
  <c r="L210" i="17"/>
  <c r="L211" i="17"/>
  <c r="L212" i="17"/>
  <c r="L213" i="17"/>
  <c r="L214" i="17"/>
  <c r="L215" i="17"/>
  <c r="M215" i="17" s="1"/>
  <c r="L216" i="17"/>
  <c r="L217" i="17"/>
  <c r="M217" i="17" s="1"/>
  <c r="L218" i="17"/>
  <c r="L219" i="17"/>
  <c r="M219" i="17" s="1"/>
  <c r="L220" i="17"/>
  <c r="L221" i="17"/>
  <c r="L222" i="17"/>
  <c r="L223" i="17"/>
  <c r="L224" i="17"/>
  <c r="L225" i="17"/>
  <c r="L226" i="17"/>
  <c r="L227" i="17"/>
  <c r="M227" i="17" s="1"/>
  <c r="L228" i="17"/>
  <c r="L229" i="17"/>
  <c r="M229" i="17" s="1"/>
  <c r="L230" i="17"/>
  <c r="L231" i="17"/>
  <c r="M231" i="17" s="1"/>
  <c r="L232" i="17"/>
  <c r="L233" i="17"/>
  <c r="L234" i="17"/>
  <c r="L235" i="17"/>
  <c r="L236" i="17"/>
  <c r="L237" i="17"/>
  <c r="L238" i="17"/>
  <c r="L239" i="17"/>
  <c r="M239" i="17" s="1"/>
  <c r="L240" i="17"/>
  <c r="L241" i="17"/>
  <c r="M241" i="17" s="1"/>
  <c r="L242" i="17"/>
  <c r="L243" i="17"/>
  <c r="M243" i="17" s="1"/>
  <c r="L244" i="17"/>
  <c r="L245" i="17"/>
  <c r="L246" i="17"/>
  <c r="L247" i="17"/>
  <c r="L248" i="17"/>
  <c r="L249" i="17"/>
  <c r="L250" i="17"/>
  <c r="L251" i="17"/>
  <c r="M251" i="17" s="1"/>
  <c r="L252" i="17"/>
  <c r="L253" i="17"/>
  <c r="M253" i="17" s="1"/>
  <c r="L254" i="17"/>
  <c r="L255" i="17"/>
  <c r="M255" i="17" s="1"/>
  <c r="L256" i="17"/>
  <c r="L257" i="17"/>
  <c r="L258" i="17"/>
  <c r="L259" i="17"/>
  <c r="L260" i="17"/>
  <c r="L261" i="17"/>
  <c r="L262" i="17"/>
  <c r="L263" i="17"/>
  <c r="M263" i="17" s="1"/>
  <c r="L264" i="17"/>
  <c r="L265" i="17"/>
  <c r="M265" i="17" s="1"/>
  <c r="L266" i="17"/>
  <c r="L267" i="17"/>
  <c r="M267" i="17" s="1"/>
  <c r="L268" i="17"/>
  <c r="L269" i="17"/>
  <c r="L270" i="17"/>
  <c r="L271" i="17"/>
  <c r="L272" i="17"/>
  <c r="L273" i="17"/>
  <c r="L274" i="17"/>
  <c r="L275" i="17"/>
  <c r="M275" i="17" s="1"/>
  <c r="L276" i="17"/>
  <c r="L277" i="17"/>
  <c r="M277" i="17" s="1"/>
  <c r="L278" i="17"/>
  <c r="L279" i="17"/>
  <c r="M279" i="17" s="1"/>
  <c r="L280" i="17"/>
  <c r="L281" i="17"/>
  <c r="L282" i="17"/>
  <c r="L283" i="17"/>
  <c r="L284" i="17"/>
  <c r="L285" i="17"/>
  <c r="L286" i="17"/>
  <c r="L287" i="17"/>
  <c r="M287" i="17" s="1"/>
  <c r="L288" i="17"/>
  <c r="L289" i="17"/>
  <c r="M289" i="17" s="1"/>
  <c r="L290" i="17"/>
  <c r="L291" i="17"/>
  <c r="M291" i="17" s="1"/>
  <c r="L292" i="17"/>
  <c r="L293" i="17"/>
  <c r="L294" i="17"/>
  <c r="L295" i="17"/>
  <c r="L296" i="17"/>
  <c r="L297" i="17"/>
  <c r="L298" i="17"/>
  <c r="L299" i="17"/>
  <c r="M299" i="17" s="1"/>
  <c r="L300" i="17"/>
  <c r="L301" i="17"/>
  <c r="M301" i="17" s="1"/>
  <c r="L302" i="17"/>
  <c r="L303" i="17"/>
  <c r="M303" i="17" s="1"/>
  <c r="L304" i="17"/>
  <c r="L305" i="17"/>
  <c r="L306" i="17"/>
  <c r="L307" i="17"/>
  <c r="L308" i="17"/>
  <c r="L309" i="17"/>
  <c r="L310" i="17"/>
  <c r="L311" i="17"/>
  <c r="M311" i="17" s="1"/>
  <c r="L312" i="17"/>
  <c r="L313" i="17"/>
  <c r="M313" i="17" s="1"/>
  <c r="L314" i="17"/>
  <c r="L315" i="17"/>
  <c r="M315" i="17" s="1"/>
  <c r="L316" i="17"/>
  <c r="L317" i="17"/>
  <c r="L318" i="17"/>
  <c r="L319" i="17"/>
  <c r="L320" i="17"/>
  <c r="L321" i="17"/>
  <c r="L322" i="17"/>
  <c r="L323" i="17"/>
  <c r="M323" i="17" s="1"/>
  <c r="L324" i="17"/>
  <c r="L325" i="17"/>
  <c r="M325" i="17" s="1"/>
  <c r="L326" i="17"/>
  <c r="L327" i="17"/>
  <c r="M327" i="17" s="1"/>
  <c r="L328" i="17"/>
  <c r="L329" i="17"/>
  <c r="L330" i="17"/>
  <c r="L331" i="17"/>
  <c r="L332" i="17"/>
  <c r="L333" i="17"/>
  <c r="L334" i="17"/>
  <c r="L335" i="17"/>
  <c r="M335" i="17" s="1"/>
  <c r="L336" i="17"/>
  <c r="L337" i="17"/>
  <c r="M337" i="17" s="1"/>
  <c r="L338" i="17"/>
  <c r="L339" i="17"/>
  <c r="M339" i="17" s="1"/>
  <c r="L340" i="17"/>
  <c r="L341" i="17"/>
  <c r="L342" i="17"/>
  <c r="L343" i="17"/>
  <c r="L344" i="17"/>
  <c r="L345" i="17"/>
  <c r="L346" i="17"/>
  <c r="L347" i="17"/>
  <c r="M347" i="17" s="1"/>
  <c r="L348" i="17"/>
  <c r="L349" i="17"/>
  <c r="M349" i="17" s="1"/>
  <c r="L350" i="17"/>
  <c r="L351" i="17"/>
  <c r="M351" i="17" s="1"/>
  <c r="L352" i="17"/>
  <c r="L353" i="17"/>
  <c r="L354" i="17"/>
  <c r="L355" i="17"/>
  <c r="L356" i="17"/>
  <c r="L357" i="17"/>
  <c r="L358" i="17"/>
  <c r="L359" i="17"/>
  <c r="M359" i="17" s="1"/>
  <c r="L360" i="17"/>
  <c r="L361" i="17"/>
  <c r="M361" i="17" s="1"/>
  <c r="L362" i="17"/>
  <c r="L363" i="17"/>
  <c r="M363" i="17" s="1"/>
  <c r="L364" i="17"/>
  <c r="L365" i="17"/>
  <c r="L366" i="17"/>
  <c r="L367" i="17"/>
  <c r="L368" i="17"/>
  <c r="L369" i="17"/>
  <c r="L370" i="17"/>
  <c r="L371" i="17"/>
  <c r="M371" i="17" s="1"/>
  <c r="L372" i="17"/>
  <c r="L373" i="17"/>
  <c r="M373" i="17" s="1"/>
  <c r="L374" i="17"/>
  <c r="L375" i="17"/>
  <c r="M375" i="17" s="1"/>
  <c r="L376" i="17"/>
  <c r="L377" i="17"/>
  <c r="L378" i="17"/>
  <c r="L379" i="17"/>
  <c r="L380" i="17"/>
  <c r="L381" i="17"/>
  <c r="L382" i="17"/>
  <c r="L383" i="17"/>
  <c r="M383" i="17" s="1"/>
  <c r="L384" i="17"/>
  <c r="L385" i="17"/>
  <c r="M385" i="17" s="1"/>
  <c r="L386" i="17"/>
  <c r="L387" i="17"/>
  <c r="M387" i="17" s="1"/>
  <c r="L388" i="17"/>
  <c r="L389" i="17"/>
  <c r="L390" i="17"/>
  <c r="L391" i="17"/>
  <c r="L392" i="17"/>
  <c r="L393" i="17"/>
  <c r="L394" i="17"/>
  <c r="L395" i="17"/>
  <c r="M395" i="17" s="1"/>
  <c r="L396" i="17"/>
  <c r="L397" i="17"/>
  <c r="M397" i="17" s="1"/>
  <c r="L398" i="17"/>
  <c r="L399" i="17"/>
  <c r="M399" i="17" s="1"/>
  <c r="L400" i="17"/>
  <c r="L401" i="17"/>
  <c r="L402" i="17"/>
  <c r="L403" i="17"/>
  <c r="L404" i="17"/>
  <c r="L405" i="17"/>
  <c r="L406" i="17"/>
  <c r="L407" i="17"/>
  <c r="M407" i="17" s="1"/>
  <c r="L408" i="17"/>
  <c r="L409" i="17"/>
  <c r="M409" i="17" s="1"/>
  <c r="L410" i="17"/>
  <c r="L411" i="17"/>
  <c r="M411" i="17" s="1"/>
  <c r="L412" i="17"/>
  <c r="L413" i="17"/>
  <c r="L414" i="17"/>
  <c r="L415" i="17"/>
  <c r="L416" i="17"/>
  <c r="L417" i="17"/>
  <c r="L418" i="17"/>
  <c r="L419" i="17"/>
  <c r="M419" i="17" s="1"/>
  <c r="L420" i="17"/>
  <c r="L421" i="17"/>
  <c r="M421" i="17" s="1"/>
  <c r="L422" i="17"/>
  <c r="L423" i="17"/>
  <c r="M423" i="17" s="1"/>
  <c r="L424" i="17"/>
  <c r="L425" i="17"/>
  <c r="L426" i="17"/>
  <c r="L427" i="17"/>
  <c r="L428" i="17"/>
  <c r="L429" i="17"/>
  <c r="L430" i="17"/>
  <c r="L431" i="17"/>
  <c r="M431" i="17" s="1"/>
  <c r="L432" i="17"/>
  <c r="L433" i="17"/>
  <c r="M433" i="17" s="1"/>
  <c r="L434" i="17"/>
  <c r="L435" i="17"/>
  <c r="M435" i="17" s="1"/>
  <c r="L436" i="17"/>
  <c r="L437" i="17"/>
  <c r="L438" i="17"/>
  <c r="L439" i="17"/>
  <c r="L440" i="17"/>
  <c r="L441" i="17"/>
  <c r="L442" i="17"/>
  <c r="L443" i="17"/>
  <c r="M443" i="17" s="1"/>
  <c r="L444" i="17"/>
  <c r="L445" i="17"/>
  <c r="M445" i="17" s="1"/>
  <c r="L446" i="17"/>
  <c r="L447" i="17"/>
  <c r="M447" i="17" s="1"/>
  <c r="L448" i="17"/>
  <c r="L449" i="17"/>
  <c r="L450" i="17"/>
  <c r="L451" i="17"/>
  <c r="L452" i="17"/>
  <c r="L453" i="17"/>
  <c r="L454" i="17"/>
  <c r="L455" i="17"/>
  <c r="M455" i="17" s="1"/>
  <c r="L456" i="17"/>
  <c r="L457" i="17"/>
  <c r="M457" i="17" s="1"/>
  <c r="L458" i="17"/>
  <c r="L459" i="17"/>
  <c r="M459" i="17" s="1"/>
  <c r="L460" i="17"/>
  <c r="L461" i="17"/>
  <c r="L462" i="17"/>
  <c r="L463" i="17"/>
  <c r="L464" i="17"/>
  <c r="L465" i="17"/>
  <c r="L466" i="17"/>
  <c r="L467" i="17"/>
  <c r="M467" i="17" s="1"/>
  <c r="L468" i="17"/>
  <c r="L469" i="17"/>
  <c r="M469" i="17" s="1"/>
  <c r="L470" i="17"/>
  <c r="L471" i="17"/>
  <c r="M471" i="17" s="1"/>
  <c r="L472" i="17"/>
  <c r="L473" i="17"/>
  <c r="L474" i="17"/>
  <c r="L475" i="17"/>
  <c r="L476" i="17"/>
  <c r="L477" i="17"/>
  <c r="L478" i="17"/>
  <c r="L479" i="17"/>
  <c r="M479" i="17" s="1"/>
  <c r="L480" i="17"/>
  <c r="L481" i="17"/>
  <c r="M481" i="17" s="1"/>
  <c r="L482" i="17"/>
  <c r="L483" i="17"/>
  <c r="M483" i="17" s="1"/>
  <c r="L484" i="17"/>
  <c r="L485" i="17"/>
  <c r="L486" i="17"/>
  <c r="L487" i="17"/>
  <c r="L488" i="17"/>
  <c r="L489" i="17"/>
  <c r="L490" i="17"/>
  <c r="L491" i="17"/>
  <c r="M491" i="17" s="1"/>
  <c r="L492" i="17"/>
  <c r="L493" i="17"/>
  <c r="M493" i="17" s="1"/>
  <c r="L494" i="17"/>
  <c r="L495" i="17"/>
  <c r="M495" i="17" s="1"/>
  <c r="L496" i="17"/>
  <c r="L497" i="17"/>
  <c r="L498" i="17"/>
  <c r="L499" i="17"/>
  <c r="L500" i="17"/>
  <c r="L501" i="17"/>
  <c r="L502" i="17"/>
  <c r="L503" i="17"/>
  <c r="M503" i="17" s="1"/>
  <c r="L504" i="17"/>
  <c r="L505" i="17"/>
  <c r="M505" i="17" s="1"/>
  <c r="L506" i="17"/>
  <c r="L507" i="17"/>
  <c r="M507" i="17" s="1"/>
  <c r="L508" i="17"/>
  <c r="L509" i="17"/>
  <c r="L510" i="17"/>
  <c r="L511" i="17"/>
  <c r="L512" i="17"/>
  <c r="L513" i="17"/>
  <c r="L514" i="17"/>
  <c r="L515" i="17"/>
  <c r="M515" i="17" s="1"/>
  <c r="L516" i="17"/>
  <c r="L517" i="17"/>
  <c r="M517" i="17" s="1"/>
  <c r="L518" i="17"/>
  <c r="L519" i="17"/>
  <c r="M519" i="17" s="1"/>
  <c r="L520" i="17"/>
  <c r="L521" i="17"/>
  <c r="L522" i="17"/>
  <c r="L523" i="17"/>
  <c r="L524" i="17"/>
  <c r="L525" i="17"/>
  <c r="L526" i="17"/>
  <c r="L527" i="17"/>
  <c r="M527" i="17" s="1"/>
  <c r="L528" i="17"/>
  <c r="L529" i="17"/>
  <c r="M529" i="17" s="1"/>
  <c r="L530" i="17"/>
  <c r="L531" i="17"/>
  <c r="M531" i="17" s="1"/>
  <c r="L532" i="17"/>
  <c r="L533" i="17"/>
  <c r="L534" i="17"/>
  <c r="L535" i="17"/>
  <c r="L536" i="17"/>
  <c r="L537" i="17"/>
  <c r="L538" i="17"/>
  <c r="L539" i="17"/>
  <c r="M539" i="17" s="1"/>
  <c r="L540" i="17"/>
  <c r="L541" i="17"/>
  <c r="M541" i="17" s="1"/>
  <c r="L542" i="17"/>
  <c r="L543" i="17"/>
  <c r="M543" i="17" s="1"/>
  <c r="L544" i="17"/>
  <c r="L545" i="17"/>
  <c r="L546" i="17"/>
  <c r="L547" i="17"/>
  <c r="L548" i="17"/>
  <c r="L549" i="17"/>
  <c r="L550" i="17"/>
  <c r="L551" i="17"/>
  <c r="M551" i="17" s="1"/>
  <c r="L552" i="17"/>
  <c r="L553" i="17"/>
  <c r="M553" i="17" s="1"/>
  <c r="L554" i="17"/>
  <c r="L555" i="17"/>
  <c r="M555" i="17" s="1"/>
  <c r="L556" i="17"/>
  <c r="L557" i="17"/>
  <c r="L558" i="17"/>
  <c r="L559" i="17"/>
  <c r="L560" i="17"/>
  <c r="L561" i="17"/>
  <c r="L562" i="17"/>
  <c r="L563" i="17"/>
  <c r="M563" i="17" s="1"/>
  <c r="L564" i="17"/>
  <c r="L565" i="17"/>
  <c r="M565" i="17" s="1"/>
  <c r="L566" i="17"/>
  <c r="L567" i="17"/>
  <c r="M567" i="17" s="1"/>
  <c r="L568" i="17"/>
  <c r="L569" i="17"/>
  <c r="L570" i="17"/>
  <c r="L571" i="17"/>
  <c r="L572" i="17"/>
  <c r="L573" i="17"/>
  <c r="L574" i="17"/>
  <c r="L575" i="17"/>
  <c r="M575" i="17" s="1"/>
  <c r="L576" i="17"/>
  <c r="L577" i="17"/>
  <c r="M577" i="17" s="1"/>
  <c r="L578" i="17"/>
  <c r="L579" i="17"/>
  <c r="M579" i="17" s="1"/>
  <c r="L580" i="17"/>
  <c r="L581" i="17"/>
  <c r="L582" i="17"/>
  <c r="L583" i="17"/>
  <c r="L584" i="17"/>
  <c r="L585" i="17"/>
  <c r="L586" i="17"/>
  <c r="L587" i="17"/>
  <c r="M587" i="17" s="1"/>
  <c r="L588" i="17"/>
  <c r="L589" i="17"/>
  <c r="M589" i="17" s="1"/>
  <c r="L590" i="17"/>
  <c r="L591" i="17"/>
  <c r="M591" i="17" s="1"/>
  <c r="L592" i="17"/>
  <c r="L593" i="17"/>
  <c r="L594" i="17"/>
  <c r="L595" i="17"/>
  <c r="L596" i="17"/>
  <c r="L597" i="17"/>
  <c r="L598" i="17"/>
  <c r="L599" i="17"/>
  <c r="M599" i="17" s="1"/>
  <c r="L600" i="17"/>
  <c r="L601" i="17"/>
  <c r="M601" i="17" s="1"/>
  <c r="L602" i="17"/>
  <c r="L603" i="17"/>
  <c r="M603" i="17" s="1"/>
  <c r="L604" i="17"/>
  <c r="L605" i="17"/>
  <c r="L606" i="17"/>
  <c r="L607" i="17"/>
  <c r="L608" i="17"/>
  <c r="L609" i="17"/>
  <c r="L610" i="17"/>
  <c r="L611" i="17"/>
  <c r="M611" i="17" s="1"/>
  <c r="L612" i="17"/>
  <c r="L613" i="17"/>
  <c r="M613" i="17" s="1"/>
  <c r="L614" i="17"/>
  <c r="L615" i="17"/>
  <c r="M615" i="17" s="1"/>
  <c r="L616" i="17"/>
  <c r="L617" i="17"/>
  <c r="L618" i="17"/>
  <c r="L619" i="17"/>
  <c r="L620" i="17"/>
  <c r="L621" i="17"/>
  <c r="L622" i="17"/>
  <c r="L623" i="17"/>
  <c r="M623" i="17" s="1"/>
  <c r="L624" i="17"/>
  <c r="L625" i="17"/>
  <c r="M625" i="17" s="1"/>
  <c r="L626" i="17"/>
  <c r="L627" i="17"/>
  <c r="M627" i="17" s="1"/>
  <c r="L628" i="17"/>
  <c r="L629" i="17"/>
  <c r="L630" i="17"/>
  <c r="L631" i="17"/>
  <c r="L632" i="17"/>
  <c r="L633" i="17"/>
  <c r="L634" i="17"/>
  <c r="L635" i="17"/>
  <c r="M635" i="17" s="1"/>
  <c r="L636" i="17"/>
  <c r="L637" i="17"/>
  <c r="M637" i="17" s="1"/>
  <c r="L638" i="17"/>
  <c r="L639" i="17"/>
  <c r="M639" i="17" s="1"/>
  <c r="L640" i="17"/>
  <c r="L641" i="17"/>
  <c r="L642" i="17"/>
  <c r="L643" i="17"/>
  <c r="L644" i="17"/>
  <c r="L645" i="17"/>
  <c r="L646" i="17"/>
  <c r="L647" i="17"/>
  <c r="M647" i="17" s="1"/>
  <c r="L648" i="17"/>
  <c r="L649" i="17"/>
  <c r="M649" i="17" s="1"/>
  <c r="L650" i="17"/>
  <c r="L651" i="17"/>
  <c r="M651" i="17" s="1"/>
  <c r="L652" i="17"/>
  <c r="L653" i="17"/>
  <c r="L654" i="17"/>
  <c r="L655" i="17"/>
  <c r="L656" i="17"/>
  <c r="L657" i="17"/>
  <c r="L658" i="17"/>
  <c r="L659" i="17"/>
  <c r="M659" i="17" s="1"/>
  <c r="L660" i="17"/>
  <c r="L661" i="17"/>
  <c r="M661" i="17" s="1"/>
  <c r="L662" i="17"/>
  <c r="L663" i="17"/>
  <c r="M663" i="17" s="1"/>
  <c r="L664" i="17"/>
  <c r="L665" i="17"/>
  <c r="L666" i="17"/>
  <c r="L667" i="17"/>
  <c r="L668" i="17"/>
  <c r="L669" i="17"/>
  <c r="L670" i="17"/>
  <c r="L671" i="17"/>
  <c r="M671" i="17" s="1"/>
  <c r="L672" i="17"/>
  <c r="L673" i="17"/>
  <c r="M673" i="17" s="1"/>
  <c r="L674" i="17"/>
  <c r="L675" i="17"/>
  <c r="M675" i="17" s="1"/>
  <c r="L676" i="17"/>
  <c r="L677" i="17"/>
  <c r="L678" i="17"/>
  <c r="L679" i="17"/>
  <c r="L680" i="17"/>
  <c r="L681" i="17"/>
  <c r="L682" i="17"/>
  <c r="L683" i="17"/>
  <c r="M683" i="17" s="1"/>
  <c r="L684" i="17"/>
  <c r="L685" i="17"/>
  <c r="M685" i="17" s="1"/>
  <c r="L686" i="17"/>
  <c r="L687" i="17"/>
  <c r="M687" i="17" s="1"/>
  <c r="L688" i="17"/>
  <c r="L689" i="17"/>
  <c r="L690" i="17"/>
  <c r="L691" i="17"/>
  <c r="L692" i="17"/>
  <c r="L693" i="17"/>
  <c r="L694" i="17"/>
  <c r="L695" i="17"/>
  <c r="M695" i="17" s="1"/>
  <c r="L696" i="17"/>
  <c r="L697" i="17"/>
  <c r="M697" i="17" s="1"/>
  <c r="L698" i="17"/>
  <c r="L699" i="17"/>
  <c r="M699" i="17" s="1"/>
  <c r="L700" i="17"/>
  <c r="L701" i="17"/>
  <c r="L702" i="17"/>
  <c r="L703" i="17"/>
  <c r="L704" i="17"/>
  <c r="L705" i="17"/>
  <c r="L706" i="17"/>
  <c r="L707" i="17"/>
  <c r="M707" i="17" s="1"/>
  <c r="L708" i="17"/>
  <c r="L709" i="17"/>
  <c r="M709" i="17" s="1"/>
  <c r="L710" i="17"/>
  <c r="L711" i="17"/>
  <c r="M711" i="17" s="1"/>
  <c r="L712" i="17"/>
  <c r="L713" i="17"/>
  <c r="L714" i="17"/>
  <c r="L715" i="17"/>
  <c r="L716" i="17"/>
  <c r="L717" i="17"/>
  <c r="L718" i="17"/>
  <c r="L719" i="17"/>
  <c r="M719" i="17" s="1"/>
  <c r="L720" i="17"/>
  <c r="L721" i="17"/>
  <c r="M721" i="17" s="1"/>
  <c r="L722" i="17"/>
  <c r="L723" i="17"/>
  <c r="M723" i="17" s="1"/>
  <c r="L724" i="17"/>
  <c r="L725" i="17"/>
  <c r="L726" i="17"/>
  <c r="L727" i="17"/>
  <c r="L728" i="17"/>
  <c r="L729" i="17"/>
  <c r="L730" i="17"/>
  <c r="L731" i="17"/>
  <c r="M731" i="17" s="1"/>
  <c r="L732" i="17"/>
  <c r="L733" i="17"/>
  <c r="M733" i="17" s="1"/>
  <c r="L734" i="17"/>
  <c r="L735" i="17"/>
  <c r="M735" i="17" s="1"/>
  <c r="L736" i="17"/>
  <c r="L737" i="17"/>
  <c r="L738" i="17"/>
  <c r="L739" i="17"/>
  <c r="L740" i="17"/>
  <c r="L741" i="17"/>
  <c r="L742" i="17"/>
  <c r="L743" i="17"/>
  <c r="M743" i="17" s="1"/>
  <c r="L744" i="17"/>
  <c r="L745" i="17"/>
  <c r="M745" i="17" s="1"/>
  <c r="L746" i="17"/>
  <c r="L747" i="17"/>
  <c r="M747" i="17" s="1"/>
  <c r="L748" i="17"/>
  <c r="L749" i="17"/>
  <c r="L750" i="17"/>
  <c r="L751" i="17"/>
  <c r="L752" i="17"/>
  <c r="L753" i="17"/>
  <c r="L754" i="17"/>
  <c r="L755" i="17"/>
  <c r="M755" i="17" s="1"/>
  <c r="L756" i="17"/>
  <c r="L757" i="17"/>
  <c r="M757" i="17" s="1"/>
  <c r="L758" i="17"/>
  <c r="L759" i="17"/>
  <c r="M759" i="17" s="1"/>
  <c r="L760" i="17"/>
  <c r="L761" i="17"/>
  <c r="L762" i="17"/>
  <c r="L763" i="17"/>
  <c r="L764" i="17"/>
  <c r="L765" i="17"/>
  <c r="L766" i="17"/>
  <c r="L767" i="17"/>
  <c r="M767" i="17" s="1"/>
  <c r="L768" i="17"/>
  <c r="L769" i="17"/>
  <c r="M769" i="17" s="1"/>
  <c r="L770" i="17"/>
  <c r="L771" i="17"/>
  <c r="M771" i="17" s="1"/>
  <c r="L772" i="17"/>
  <c r="L773" i="17"/>
  <c r="L774" i="17"/>
  <c r="L775" i="17"/>
  <c r="L776" i="17"/>
  <c r="L777" i="17"/>
  <c r="L778" i="17"/>
  <c r="L779" i="17"/>
  <c r="M779" i="17" s="1"/>
  <c r="L780" i="17"/>
  <c r="L781" i="17"/>
  <c r="M781" i="17" s="1"/>
  <c r="L782" i="17"/>
  <c r="L783" i="17"/>
  <c r="M783" i="17" s="1"/>
  <c r="L784" i="17"/>
  <c r="L785" i="17"/>
  <c r="L786" i="17"/>
  <c r="L787" i="17"/>
  <c r="L788" i="17"/>
  <c r="L789" i="17"/>
  <c r="L790" i="17"/>
  <c r="L791" i="17"/>
  <c r="M791" i="17" s="1"/>
  <c r="L792" i="17"/>
  <c r="L793" i="17"/>
  <c r="M793" i="17" s="1"/>
  <c r="L794" i="17"/>
  <c r="L795" i="17"/>
  <c r="M795" i="17" s="1"/>
  <c r="L796" i="17"/>
  <c r="L797" i="17"/>
  <c r="L798" i="17"/>
  <c r="L799" i="17"/>
  <c r="L800" i="17"/>
  <c r="L801" i="17"/>
  <c r="L802" i="17"/>
  <c r="L803" i="17"/>
  <c r="M803" i="17" s="1"/>
  <c r="L804" i="17"/>
  <c r="L805" i="17"/>
  <c r="M805" i="17" s="1"/>
  <c r="L806" i="17"/>
  <c r="L807" i="17"/>
  <c r="M807" i="17" s="1"/>
  <c r="L808" i="17"/>
  <c r="L809" i="17"/>
  <c r="L810" i="17"/>
  <c r="L811" i="17"/>
  <c r="L812" i="17"/>
  <c r="L813" i="17"/>
  <c r="L814" i="17"/>
  <c r="L815" i="17"/>
  <c r="M815" i="17" s="1"/>
  <c r="L816" i="17"/>
  <c r="L817" i="17"/>
  <c r="M817" i="17" s="1"/>
  <c r="L818" i="17"/>
  <c r="L819" i="17"/>
  <c r="M819" i="17" s="1"/>
  <c r="L820" i="17"/>
  <c r="L821" i="17"/>
  <c r="L822" i="17"/>
  <c r="L823" i="17"/>
  <c r="L824" i="17"/>
  <c r="L825" i="17"/>
  <c r="L826" i="17"/>
  <c r="L827" i="17"/>
  <c r="M827" i="17" s="1"/>
  <c r="L828" i="17"/>
  <c r="L829" i="17"/>
  <c r="M829" i="17" s="1"/>
  <c r="L830" i="17"/>
  <c r="L831" i="17"/>
  <c r="M831" i="17" s="1"/>
  <c r="L832" i="17"/>
  <c r="L833" i="17"/>
  <c r="L834" i="17"/>
  <c r="L835" i="17"/>
  <c r="L836" i="17"/>
  <c r="L837" i="17"/>
  <c r="L838" i="17"/>
  <c r="L839" i="17"/>
  <c r="M839" i="17" s="1"/>
  <c r="L840" i="17"/>
  <c r="L841" i="17"/>
  <c r="M841" i="17" s="1"/>
  <c r="L842" i="17"/>
  <c r="L843" i="17"/>
  <c r="M843" i="17" s="1"/>
  <c r="L844" i="17"/>
  <c r="L845" i="17"/>
  <c r="L846" i="17"/>
  <c r="L847" i="17"/>
  <c r="L848" i="17"/>
  <c r="L849" i="17"/>
  <c r="L850" i="17"/>
  <c r="L851" i="17"/>
  <c r="M851" i="17" s="1"/>
  <c r="L852" i="17"/>
  <c r="L853" i="17"/>
  <c r="M853" i="17" s="1"/>
  <c r="L854" i="17"/>
  <c r="L855" i="17"/>
  <c r="M855" i="17" s="1"/>
  <c r="L856" i="17"/>
  <c r="L857" i="17"/>
  <c r="L858" i="17"/>
  <c r="L859" i="17"/>
  <c r="L860" i="17"/>
  <c r="L861" i="17"/>
  <c r="L862" i="17"/>
  <c r="L863" i="17"/>
  <c r="M863" i="17" s="1"/>
  <c r="L864" i="17"/>
  <c r="L865" i="17"/>
  <c r="M865" i="17" s="1"/>
  <c r="L866" i="17"/>
  <c r="L867" i="17"/>
  <c r="M867" i="17" s="1"/>
  <c r="L868" i="17"/>
  <c r="L869" i="17"/>
  <c r="L870" i="17"/>
  <c r="L871" i="17"/>
  <c r="L872" i="17"/>
  <c r="L873" i="17"/>
  <c r="L874" i="17"/>
  <c r="L875" i="17"/>
  <c r="M875" i="17" s="1"/>
  <c r="L876" i="17"/>
  <c r="L877" i="17"/>
  <c r="M877" i="17" s="1"/>
  <c r="L878" i="17"/>
  <c r="L879" i="17"/>
  <c r="M879" i="17" s="1"/>
  <c r="L880" i="17"/>
  <c r="L881" i="17"/>
  <c r="L882" i="17"/>
  <c r="L883" i="17"/>
  <c r="L884" i="17"/>
  <c r="L885" i="17"/>
  <c r="L886" i="17"/>
  <c r="L887" i="17"/>
  <c r="M887" i="17" s="1"/>
  <c r="L888" i="17"/>
  <c r="L889" i="17"/>
  <c r="M889" i="17" s="1"/>
  <c r="L890" i="17"/>
  <c r="L891" i="17"/>
  <c r="M891" i="17" s="1"/>
  <c r="L892" i="17"/>
  <c r="L893" i="17"/>
  <c r="L894" i="17"/>
  <c r="L895" i="17"/>
  <c r="L896" i="17"/>
  <c r="L897" i="17"/>
  <c r="L898" i="17"/>
  <c r="L899" i="17"/>
  <c r="M899" i="17" s="1"/>
  <c r="L900" i="17"/>
  <c r="L901" i="17"/>
  <c r="M901" i="17" s="1"/>
  <c r="L902" i="17"/>
  <c r="L903" i="17"/>
  <c r="M903" i="17" s="1"/>
  <c r="L904" i="17"/>
  <c r="L905" i="17"/>
  <c r="L906" i="17"/>
  <c r="L907" i="17"/>
  <c r="L908" i="17"/>
  <c r="L909" i="17"/>
  <c r="L910" i="17"/>
  <c r="L911" i="17"/>
  <c r="M911" i="17" s="1"/>
  <c r="L912" i="17"/>
  <c r="L913" i="17"/>
  <c r="M913" i="17" s="1"/>
  <c r="L914" i="17"/>
  <c r="L915" i="17"/>
  <c r="M915" i="17" s="1"/>
  <c r="L916" i="17"/>
  <c r="L917" i="17"/>
  <c r="L918" i="17"/>
  <c r="L919" i="17"/>
  <c r="L920" i="17"/>
  <c r="L921" i="17"/>
  <c r="L922" i="17"/>
  <c r="L923" i="17"/>
  <c r="M923" i="17" s="1"/>
  <c r="L924" i="17"/>
  <c r="L925" i="17"/>
  <c r="M925" i="17" s="1"/>
  <c r="L926" i="17"/>
  <c r="L927" i="17"/>
  <c r="M927" i="17" s="1"/>
  <c r="L928" i="17"/>
  <c r="L929" i="17"/>
  <c r="L930" i="17"/>
  <c r="L931" i="17"/>
  <c r="L932" i="17"/>
  <c r="L933" i="17"/>
  <c r="L934" i="17"/>
  <c r="L935" i="17"/>
  <c r="M935" i="17" s="1"/>
  <c r="L936" i="17"/>
  <c r="L937" i="17"/>
  <c r="M937" i="17" s="1"/>
  <c r="L938" i="17"/>
  <c r="L939" i="17"/>
  <c r="M939" i="17" s="1"/>
  <c r="L940" i="17"/>
  <c r="L941" i="17"/>
  <c r="L942" i="17"/>
  <c r="L943" i="17"/>
  <c r="L944" i="17"/>
  <c r="L945" i="17"/>
  <c r="L946" i="17"/>
  <c r="L947" i="17"/>
  <c r="M947" i="17" s="1"/>
  <c r="L948" i="17"/>
  <c r="L949" i="17"/>
  <c r="M949" i="17" s="1"/>
  <c r="L950" i="17"/>
  <c r="L951" i="17"/>
  <c r="M951" i="17" s="1"/>
  <c r="L952" i="17"/>
  <c r="L953" i="17"/>
  <c r="L954" i="17"/>
  <c r="L955" i="17"/>
  <c r="L956" i="17"/>
  <c r="L957" i="17"/>
  <c r="L958" i="17"/>
  <c r="L959" i="17"/>
  <c r="M959" i="17" s="1"/>
  <c r="L960" i="17"/>
  <c r="L961" i="17"/>
  <c r="M961" i="17" s="1"/>
  <c r="L962" i="17"/>
  <c r="L963" i="17"/>
  <c r="M963" i="17" s="1"/>
  <c r="L964" i="17"/>
  <c r="L965" i="17"/>
  <c r="L966" i="17"/>
  <c r="L967" i="17"/>
  <c r="L968" i="17"/>
  <c r="L969" i="17"/>
  <c r="L970" i="17"/>
  <c r="L971" i="17"/>
  <c r="M971" i="17" s="1"/>
  <c r="L972" i="17"/>
  <c r="L973" i="17"/>
  <c r="M973" i="17" s="1"/>
  <c r="L974" i="17"/>
  <c r="L975" i="17"/>
  <c r="M975" i="17" s="1"/>
  <c r="L976" i="17"/>
  <c r="L977" i="17"/>
  <c r="L978" i="17"/>
  <c r="L979" i="17"/>
  <c r="L980" i="17"/>
  <c r="L981" i="17"/>
  <c r="L982" i="17"/>
  <c r="L983" i="17"/>
  <c r="M983" i="17" s="1"/>
  <c r="L984" i="17"/>
  <c r="L985" i="17"/>
  <c r="M985" i="17" s="1"/>
  <c r="L986" i="17"/>
  <c r="L987" i="17"/>
  <c r="M987" i="17" s="1"/>
  <c r="L988" i="17"/>
  <c r="L989" i="17"/>
  <c r="L990" i="17"/>
  <c r="L991" i="17"/>
  <c r="L992" i="17"/>
  <c r="L993" i="17"/>
  <c r="L994" i="17"/>
  <c r="L995" i="17"/>
  <c r="M995" i="17" s="1"/>
  <c r="L996" i="17"/>
  <c r="L997" i="17"/>
  <c r="M997" i="17" s="1"/>
  <c r="L998" i="17"/>
  <c r="L999" i="17"/>
  <c r="M999" i="17" s="1"/>
  <c r="L1000" i="17"/>
  <c r="L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2" i="17"/>
  <c r="K2" i="17"/>
  <c r="I3" i="2" a="1"/>
  <c r="I3" i="2" s="1"/>
  <c r="I4" i="2" a="1"/>
  <c r="I4" i="2" s="1"/>
  <c r="I5" i="2" a="1"/>
  <c r="I5" i="2" s="1"/>
  <c r="I6" i="2" a="1"/>
  <c r="I6" i="2" s="1"/>
  <c r="I7" i="2" a="1"/>
  <c r="I7" i="2"/>
  <c r="I8" i="2" a="1"/>
  <c r="I8" i="2" s="1"/>
  <c r="I9" i="2" a="1"/>
  <c r="I9" i="2" s="1"/>
  <c r="I10" i="2" a="1"/>
  <c r="I10" i="2" s="1"/>
  <c r="I11" i="2" a="1"/>
  <c r="I11" i="2" s="1"/>
  <c r="I12" i="2" a="1"/>
  <c r="I12" i="2" s="1"/>
  <c r="I13" i="2" a="1"/>
  <c r="I13" i="2"/>
  <c r="I14" i="2" a="1"/>
  <c r="I14" i="2"/>
  <c r="I15" i="2" a="1"/>
  <c r="I15" i="2" s="1"/>
  <c r="I16" i="2" a="1"/>
  <c r="I16" i="2" s="1"/>
  <c r="I17" i="2" a="1"/>
  <c r="I17" i="2" s="1"/>
  <c r="I18" i="2" a="1"/>
  <c r="I18" i="2"/>
  <c r="I19" i="2" a="1"/>
  <c r="I19" i="2"/>
  <c r="I20" i="2" a="1"/>
  <c r="I20" i="2"/>
  <c r="I21" i="2" a="1"/>
  <c r="I21" i="2" s="1"/>
  <c r="I22" i="2" a="1"/>
  <c r="I22" i="2" s="1"/>
  <c r="I23" i="2" a="1"/>
  <c r="I23" i="2" s="1"/>
  <c r="I24" i="2" a="1"/>
  <c r="I24" i="2"/>
  <c r="I25" i="2" a="1"/>
  <c r="I25" i="2"/>
  <c r="I26" i="2" a="1"/>
  <c r="I26" i="2"/>
  <c r="I27" i="2" a="1"/>
  <c r="I27" i="2" s="1"/>
  <c r="I28" i="2" a="1"/>
  <c r="I28" i="2" s="1"/>
  <c r="I29" i="2" a="1"/>
  <c r="I29" i="2" s="1"/>
  <c r="I30" i="2" a="1"/>
  <c r="I30" i="2"/>
  <c r="I31" i="2" a="1"/>
  <c r="I31" i="2"/>
  <c r="I32" i="2" a="1"/>
  <c r="I32" i="2"/>
  <c r="I33" i="2" a="1"/>
  <c r="I33" i="2" s="1"/>
  <c r="I34" i="2" a="1"/>
  <c r="I34" i="2" s="1"/>
  <c r="I35" i="2" a="1"/>
  <c r="I35" i="2" s="1"/>
  <c r="I36" i="2" a="1"/>
  <c r="I36" i="2"/>
  <c r="I37" i="2" a="1"/>
  <c r="I37" i="2"/>
  <c r="I38" i="2" a="1"/>
  <c r="I38" i="2"/>
  <c r="I39" i="2" a="1"/>
  <c r="I39" i="2" s="1"/>
  <c r="I40" i="2" a="1"/>
  <c r="I40" i="2" s="1"/>
  <c r="I41" i="2" a="1"/>
  <c r="I41" i="2" s="1"/>
  <c r="I42" i="2" a="1"/>
  <c r="I42" i="2"/>
  <c r="I43" i="2" a="1"/>
  <c r="I43" i="2"/>
  <c r="I44" i="2" a="1"/>
  <c r="I44" i="2"/>
  <c r="I45" i="2" a="1"/>
  <c r="I45" i="2" s="1"/>
  <c r="I46" i="2" a="1"/>
  <c r="I46" i="2" s="1"/>
  <c r="I47" i="2" a="1"/>
  <c r="I47" i="2" s="1"/>
  <c r="I48" i="2" a="1"/>
  <c r="I48" i="2"/>
  <c r="I49" i="2" a="1"/>
  <c r="I49" i="2"/>
  <c r="I2" i="2" a="1"/>
  <c r="I2" i="2" s="1"/>
  <c r="H9" i="2" a="1"/>
  <c r="H9" i="2" s="1"/>
  <c r="M16" i="17"/>
  <c r="M18" i="17"/>
  <c r="M19" i="17"/>
  <c r="M21" i="17"/>
  <c r="M22" i="17"/>
  <c r="M24" i="17"/>
  <c r="M26" i="17"/>
  <c r="M28" i="17"/>
  <c r="M30" i="17"/>
  <c r="M31" i="17"/>
  <c r="M32" i="17"/>
  <c r="M33" i="17"/>
  <c r="M34" i="17"/>
  <c r="M36" i="17"/>
  <c r="M38" i="17"/>
  <c r="M40" i="17"/>
  <c r="M42" i="17"/>
  <c r="M43" i="17"/>
  <c r="M44" i="17"/>
  <c r="M45" i="17"/>
  <c r="M46" i="17"/>
  <c r="M48" i="17"/>
  <c r="M50" i="17"/>
  <c r="M52" i="17"/>
  <c r="M53" i="17"/>
  <c r="M54" i="17"/>
  <c r="M55" i="17"/>
  <c r="M56" i="17"/>
  <c r="M57" i="17"/>
  <c r="M58" i="17"/>
  <c r="M60" i="17"/>
  <c r="M62" i="17"/>
  <c r="M64" i="17"/>
  <c r="M65" i="17"/>
  <c r="M66" i="17"/>
  <c r="M67" i="17"/>
  <c r="M68" i="17"/>
  <c r="M69" i="17"/>
  <c r="M70" i="17"/>
  <c r="M72" i="17"/>
  <c r="M74" i="17"/>
  <c r="M76" i="17"/>
  <c r="M77" i="17"/>
  <c r="M78" i="17"/>
  <c r="M79" i="17"/>
  <c r="M80" i="17"/>
  <c r="M81" i="17"/>
  <c r="M82" i="17"/>
  <c r="M84" i="17"/>
  <c r="M86" i="17"/>
  <c r="M88" i="17"/>
  <c r="M89" i="17"/>
  <c r="M90" i="17"/>
  <c r="M91" i="17"/>
  <c r="M92" i="17"/>
  <c r="M93" i="17"/>
  <c r="M94" i="17"/>
  <c r="M96" i="17"/>
  <c r="M98" i="17"/>
  <c r="M100" i="17"/>
  <c r="M101" i="17"/>
  <c r="M102" i="17"/>
  <c r="M103" i="17"/>
  <c r="M104" i="17"/>
  <c r="M105" i="17"/>
  <c r="M106" i="17"/>
  <c r="M108" i="17"/>
  <c r="M110" i="17"/>
  <c r="M112" i="17"/>
  <c r="M113" i="17"/>
  <c r="M114" i="17"/>
  <c r="M115" i="17"/>
  <c r="M116" i="17"/>
  <c r="M117" i="17"/>
  <c r="M118" i="17"/>
  <c r="M120" i="17"/>
  <c r="M122" i="17"/>
  <c r="M124" i="17"/>
  <c r="M125" i="17"/>
  <c r="M126" i="17"/>
  <c r="M127" i="17"/>
  <c r="M128" i="17"/>
  <c r="M129" i="17"/>
  <c r="M130" i="17"/>
  <c r="M132" i="17"/>
  <c r="M134" i="17"/>
  <c r="M136" i="17"/>
  <c r="M137" i="17"/>
  <c r="M138" i="17"/>
  <c r="M139" i="17"/>
  <c r="M140" i="17"/>
  <c r="M141" i="17"/>
  <c r="M142" i="17"/>
  <c r="M144" i="17"/>
  <c r="M146" i="17"/>
  <c r="M148" i="17"/>
  <c r="M149" i="17"/>
  <c r="M150" i="17"/>
  <c r="M151" i="17"/>
  <c r="M152" i="17"/>
  <c r="M153" i="17"/>
  <c r="M154" i="17"/>
  <c r="M156" i="17"/>
  <c r="M158" i="17"/>
  <c r="M160" i="17"/>
  <c r="M161" i="17"/>
  <c r="M162" i="17"/>
  <c r="M163" i="17"/>
  <c r="M164" i="17"/>
  <c r="M165" i="17"/>
  <c r="M166" i="17"/>
  <c r="M168" i="17"/>
  <c r="M170" i="17"/>
  <c r="M172" i="17"/>
  <c r="M173" i="17"/>
  <c r="M174" i="17"/>
  <c r="M175" i="17"/>
  <c r="M176" i="17"/>
  <c r="M177" i="17"/>
  <c r="M178" i="17"/>
  <c r="M180" i="17"/>
  <c r="M182" i="17"/>
  <c r="M184" i="17"/>
  <c r="M185" i="17"/>
  <c r="M186" i="17"/>
  <c r="M187" i="17"/>
  <c r="M188" i="17"/>
  <c r="M189" i="17"/>
  <c r="M190" i="17"/>
  <c r="M192" i="17"/>
  <c r="M194" i="17"/>
  <c r="M196" i="17"/>
  <c r="M197" i="17"/>
  <c r="M198" i="17"/>
  <c r="M199" i="17"/>
  <c r="M200" i="17"/>
  <c r="M201" i="17"/>
  <c r="M202" i="17"/>
  <c r="M204" i="17"/>
  <c r="M206" i="17"/>
  <c r="M208" i="17"/>
  <c r="M209" i="17"/>
  <c r="M210" i="17"/>
  <c r="M211" i="17"/>
  <c r="M212" i="17"/>
  <c r="M213" i="17"/>
  <c r="M214" i="17"/>
  <c r="M216" i="17"/>
  <c r="M218" i="17"/>
  <c r="M220" i="17"/>
  <c r="M221" i="17"/>
  <c r="M222" i="17"/>
  <c r="M223" i="17"/>
  <c r="M224" i="17"/>
  <c r="M225" i="17"/>
  <c r="M226" i="17"/>
  <c r="M228" i="17"/>
  <c r="M230" i="17"/>
  <c r="M232" i="17"/>
  <c r="M233" i="17"/>
  <c r="M234" i="17"/>
  <c r="M235" i="17"/>
  <c r="M236" i="17"/>
  <c r="M237" i="17"/>
  <c r="M238" i="17"/>
  <c r="M240" i="17"/>
  <c r="M242" i="17"/>
  <c r="M244" i="17"/>
  <c r="M245" i="17"/>
  <c r="M246" i="17"/>
  <c r="M247" i="17"/>
  <c r="M248" i="17"/>
  <c r="M249" i="17"/>
  <c r="M250" i="17"/>
  <c r="M252" i="17"/>
  <c r="M254" i="17"/>
  <c r="M256" i="17"/>
  <c r="M257" i="17"/>
  <c r="M258" i="17"/>
  <c r="M259" i="17"/>
  <c r="M260" i="17"/>
  <c r="M261" i="17"/>
  <c r="M262" i="17"/>
  <c r="M264" i="17"/>
  <c r="M266" i="17"/>
  <c r="M268" i="17"/>
  <c r="M269" i="17"/>
  <c r="M270" i="17"/>
  <c r="M271" i="17"/>
  <c r="M272" i="17"/>
  <c r="M273" i="17"/>
  <c r="M274" i="17"/>
  <c r="M276" i="17"/>
  <c r="M278" i="17"/>
  <c r="M280" i="17"/>
  <c r="M281" i="17"/>
  <c r="M282" i="17"/>
  <c r="M283" i="17"/>
  <c r="M284" i="17"/>
  <c r="M285" i="17"/>
  <c r="M286" i="17"/>
  <c r="M288" i="17"/>
  <c r="M290" i="17"/>
  <c r="M292" i="17"/>
  <c r="M293" i="17"/>
  <c r="M294" i="17"/>
  <c r="M295" i="17"/>
  <c r="M296" i="17"/>
  <c r="M297" i="17"/>
  <c r="M298" i="17"/>
  <c r="M300" i="17"/>
  <c r="M302" i="17"/>
  <c r="M304" i="17"/>
  <c r="M305" i="17"/>
  <c r="M306" i="17"/>
  <c r="M307" i="17"/>
  <c r="M308" i="17"/>
  <c r="M309" i="17"/>
  <c r="M310" i="17"/>
  <c r="M312" i="17"/>
  <c r="M314" i="17"/>
  <c r="M316" i="17"/>
  <c r="M317" i="17"/>
  <c r="M318" i="17"/>
  <c r="M319" i="17"/>
  <c r="M320" i="17"/>
  <c r="M321" i="17"/>
  <c r="M322" i="17"/>
  <c r="M324" i="17"/>
  <c r="M326" i="17"/>
  <c r="M328" i="17"/>
  <c r="M329" i="17"/>
  <c r="M330" i="17"/>
  <c r="M331" i="17"/>
  <c r="M332" i="17"/>
  <c r="M333" i="17"/>
  <c r="M334" i="17"/>
  <c r="M336" i="17"/>
  <c r="M338" i="17"/>
  <c r="M340" i="17"/>
  <c r="M341" i="17"/>
  <c r="M342" i="17"/>
  <c r="M343" i="17"/>
  <c r="M344" i="17"/>
  <c r="M345" i="17"/>
  <c r="M346" i="17"/>
  <c r="M348" i="17"/>
  <c r="M350" i="17"/>
  <c r="M352" i="17"/>
  <c r="M353" i="17"/>
  <c r="M354" i="17"/>
  <c r="M355" i="17"/>
  <c r="M356" i="17"/>
  <c r="M357" i="17"/>
  <c r="M358" i="17"/>
  <c r="M360" i="17"/>
  <c r="M362" i="17"/>
  <c r="M364" i="17"/>
  <c r="M365" i="17"/>
  <c r="M366" i="17"/>
  <c r="M367" i="17"/>
  <c r="M368" i="17"/>
  <c r="M369" i="17"/>
  <c r="M370" i="17"/>
  <c r="M372" i="17"/>
  <c r="M374" i="17"/>
  <c r="M376" i="17"/>
  <c r="M377" i="17"/>
  <c r="M378" i="17"/>
  <c r="M379" i="17"/>
  <c r="M380" i="17"/>
  <c r="M381" i="17"/>
  <c r="M382" i="17"/>
  <c r="M384" i="17"/>
  <c r="M386" i="17"/>
  <c r="M388" i="17"/>
  <c r="M389" i="17"/>
  <c r="M390" i="17"/>
  <c r="M391" i="17"/>
  <c r="M392" i="17"/>
  <c r="M393" i="17"/>
  <c r="M394" i="17"/>
  <c r="M396" i="17"/>
  <c r="M398" i="17"/>
  <c r="M400" i="17"/>
  <c r="M401" i="17"/>
  <c r="M402" i="17"/>
  <c r="M403" i="17"/>
  <c r="M404" i="17"/>
  <c r="M405" i="17"/>
  <c r="M406" i="17"/>
  <c r="M408" i="17"/>
  <c r="M410" i="17"/>
  <c r="M412" i="17"/>
  <c r="M413" i="17"/>
  <c r="M414" i="17"/>
  <c r="M415" i="17"/>
  <c r="M416" i="17"/>
  <c r="M417" i="17"/>
  <c r="M418" i="17"/>
  <c r="M420" i="17"/>
  <c r="M422" i="17"/>
  <c r="M424" i="17"/>
  <c r="M425" i="17"/>
  <c r="M426" i="17"/>
  <c r="M427" i="17"/>
  <c r="M428" i="17"/>
  <c r="M429" i="17"/>
  <c r="M430" i="17"/>
  <c r="M432" i="17"/>
  <c r="M434" i="17"/>
  <c r="M436" i="17"/>
  <c r="M437" i="17"/>
  <c r="M438" i="17"/>
  <c r="M439" i="17"/>
  <c r="M440" i="17"/>
  <c r="M441" i="17"/>
  <c r="M442" i="17"/>
  <c r="M444" i="17"/>
  <c r="M446" i="17"/>
  <c r="M448" i="17"/>
  <c r="M449" i="17"/>
  <c r="M450" i="17"/>
  <c r="M451" i="17"/>
  <c r="M452" i="17"/>
  <c r="M453" i="17"/>
  <c r="M454" i="17"/>
  <c r="M456" i="17"/>
  <c r="M458" i="17"/>
  <c r="M460" i="17"/>
  <c r="M461" i="17"/>
  <c r="M462" i="17"/>
  <c r="M463" i="17"/>
  <c r="M464" i="17"/>
  <c r="M465" i="17"/>
  <c r="M466" i="17"/>
  <c r="M468" i="17"/>
  <c r="M470" i="17"/>
  <c r="M472" i="17"/>
  <c r="M473" i="17"/>
  <c r="M474" i="17"/>
  <c r="M475" i="17"/>
  <c r="M476" i="17"/>
  <c r="M477" i="17"/>
  <c r="M478" i="17"/>
  <c r="M480" i="17"/>
  <c r="M482" i="17"/>
  <c r="M484" i="17"/>
  <c r="M485" i="17"/>
  <c r="M486" i="17"/>
  <c r="M487" i="17"/>
  <c r="M488" i="17"/>
  <c r="M489" i="17"/>
  <c r="M490" i="17"/>
  <c r="M492" i="17"/>
  <c r="M494" i="17"/>
  <c r="M496" i="17"/>
  <c r="M497" i="17"/>
  <c r="M498" i="17"/>
  <c r="M499" i="17"/>
  <c r="M500" i="17"/>
  <c r="M501" i="17"/>
  <c r="M502" i="17"/>
  <c r="M504" i="17"/>
  <c r="M506" i="17"/>
  <c r="M508" i="17"/>
  <c r="M509" i="17"/>
  <c r="M510" i="17"/>
  <c r="M511" i="17"/>
  <c r="M512" i="17"/>
  <c r="M513" i="17"/>
  <c r="M514" i="17"/>
  <c r="M516" i="17"/>
  <c r="M518" i="17"/>
  <c r="M520" i="17"/>
  <c r="M521" i="17"/>
  <c r="M522" i="17"/>
  <c r="M523" i="17"/>
  <c r="M524" i="17"/>
  <c r="M525" i="17"/>
  <c r="M526" i="17"/>
  <c r="M528" i="17"/>
  <c r="M530" i="17"/>
  <c r="M532" i="17"/>
  <c r="M533" i="17"/>
  <c r="M534" i="17"/>
  <c r="M535" i="17"/>
  <c r="M536" i="17"/>
  <c r="M537" i="17"/>
  <c r="M538" i="17"/>
  <c r="M540" i="17"/>
  <c r="M542" i="17"/>
  <c r="M544" i="17"/>
  <c r="M545" i="17"/>
  <c r="M546" i="17"/>
  <c r="M547" i="17"/>
  <c r="M548" i="17"/>
  <c r="M549" i="17"/>
  <c r="M550" i="17"/>
  <c r="M552" i="17"/>
  <c r="M554" i="17"/>
  <c r="M556" i="17"/>
  <c r="M557" i="17"/>
  <c r="M558" i="17"/>
  <c r="M559" i="17"/>
  <c r="M560" i="17"/>
  <c r="M561" i="17"/>
  <c r="M562" i="17"/>
  <c r="M564" i="17"/>
  <c r="M566" i="17"/>
  <c r="M568" i="17"/>
  <c r="M569" i="17"/>
  <c r="M570" i="17"/>
  <c r="M571" i="17"/>
  <c r="M572" i="17"/>
  <c r="M573" i="17"/>
  <c r="M574" i="17"/>
  <c r="M576" i="17"/>
  <c r="M578" i="17"/>
  <c r="M580" i="17"/>
  <c r="M581" i="17"/>
  <c r="M582" i="17"/>
  <c r="M583" i="17"/>
  <c r="M584" i="17"/>
  <c r="M585" i="17"/>
  <c r="M586" i="17"/>
  <c r="M588" i="17"/>
  <c r="M590" i="17"/>
  <c r="M592" i="17"/>
  <c r="M593" i="17"/>
  <c r="M594" i="17"/>
  <c r="M595" i="17"/>
  <c r="M596" i="17"/>
  <c r="M597" i="17"/>
  <c r="M598" i="17"/>
  <c r="M600" i="17"/>
  <c r="M602" i="17"/>
  <c r="M604" i="17"/>
  <c r="M605" i="17"/>
  <c r="M606" i="17"/>
  <c r="M607" i="17"/>
  <c r="M608" i="17"/>
  <c r="M609" i="17"/>
  <c r="M610" i="17"/>
  <c r="M612" i="17"/>
  <c r="M614" i="17"/>
  <c r="M616" i="17"/>
  <c r="M617" i="17"/>
  <c r="M618" i="17"/>
  <c r="M619" i="17"/>
  <c r="M620" i="17"/>
  <c r="M621" i="17"/>
  <c r="M622" i="17"/>
  <c r="M624" i="17"/>
  <c r="M626" i="17"/>
  <c r="M628" i="17"/>
  <c r="M629" i="17"/>
  <c r="M630" i="17"/>
  <c r="M631" i="17"/>
  <c r="M632" i="17"/>
  <c r="M633" i="17"/>
  <c r="M634" i="17"/>
  <c r="M636" i="17"/>
  <c r="M638" i="17"/>
  <c r="M640" i="17"/>
  <c r="M641" i="17"/>
  <c r="M642" i="17"/>
  <c r="M643" i="17"/>
  <c r="M644" i="17"/>
  <c r="M645" i="17"/>
  <c r="M646" i="17"/>
  <c r="M648" i="17"/>
  <c r="M650" i="17"/>
  <c r="M652" i="17"/>
  <c r="M653" i="17"/>
  <c r="M654" i="17"/>
  <c r="M655" i="17"/>
  <c r="M656" i="17"/>
  <c r="M657" i="17"/>
  <c r="M658" i="17"/>
  <c r="M660" i="17"/>
  <c r="M662" i="17"/>
  <c r="M664" i="17"/>
  <c r="M665" i="17"/>
  <c r="M666" i="17"/>
  <c r="M667" i="17"/>
  <c r="M668" i="17"/>
  <c r="M669" i="17"/>
  <c r="M670" i="17"/>
  <c r="M672" i="17"/>
  <c r="M674" i="17"/>
  <c r="M676" i="17"/>
  <c r="M677" i="17"/>
  <c r="M678" i="17"/>
  <c r="M679" i="17"/>
  <c r="M680" i="17"/>
  <c r="M681" i="17"/>
  <c r="M682" i="17"/>
  <c r="M684" i="17"/>
  <c r="M686" i="17"/>
  <c r="M688" i="17"/>
  <c r="M689" i="17"/>
  <c r="M690" i="17"/>
  <c r="M691" i="17"/>
  <c r="M692" i="17"/>
  <c r="M693" i="17"/>
  <c r="M694" i="17"/>
  <c r="M696" i="17"/>
  <c r="M698" i="17"/>
  <c r="M700" i="17"/>
  <c r="M701" i="17"/>
  <c r="M702" i="17"/>
  <c r="M703" i="17"/>
  <c r="M704" i="17"/>
  <c r="M705" i="17"/>
  <c r="M706" i="17"/>
  <c r="M708" i="17"/>
  <c r="M710" i="17"/>
  <c r="M712" i="17"/>
  <c r="M713" i="17"/>
  <c r="M714" i="17"/>
  <c r="M715" i="17"/>
  <c r="M716" i="17"/>
  <c r="M717" i="17"/>
  <c r="M718" i="17"/>
  <c r="M720" i="17"/>
  <c r="M722" i="17"/>
  <c r="M724" i="17"/>
  <c r="M725" i="17"/>
  <c r="M726" i="17"/>
  <c r="M727" i="17"/>
  <c r="M728" i="17"/>
  <c r="M729" i="17"/>
  <c r="M730" i="17"/>
  <c r="M732" i="17"/>
  <c r="M734" i="17"/>
  <c r="M736" i="17"/>
  <c r="M737" i="17"/>
  <c r="M738" i="17"/>
  <c r="M739" i="17"/>
  <c r="M740" i="17"/>
  <c r="M741" i="17"/>
  <c r="M742" i="17"/>
  <c r="M744" i="17"/>
  <c r="M746" i="17"/>
  <c r="M748" i="17"/>
  <c r="M749" i="17"/>
  <c r="M750" i="17"/>
  <c r="M751" i="17"/>
  <c r="M752" i="17"/>
  <c r="M753" i="17"/>
  <c r="M754" i="17"/>
  <c r="M756" i="17"/>
  <c r="M758" i="17"/>
  <c r="M760" i="17"/>
  <c r="M761" i="17"/>
  <c r="M762" i="17"/>
  <c r="M763" i="17"/>
  <c r="M764" i="17"/>
  <c r="M765" i="17"/>
  <c r="M766" i="17"/>
  <c r="M768" i="17"/>
  <c r="M770" i="17"/>
  <c r="M772" i="17"/>
  <c r="M773" i="17"/>
  <c r="M774" i="17"/>
  <c r="M775" i="17"/>
  <c r="M776" i="17"/>
  <c r="M777" i="17"/>
  <c r="M778" i="17"/>
  <c r="M780" i="17"/>
  <c r="M782" i="17"/>
  <c r="M784" i="17"/>
  <c r="M785" i="17"/>
  <c r="M786" i="17"/>
  <c r="M787" i="17"/>
  <c r="M788" i="17"/>
  <c r="M789" i="17"/>
  <c r="M790" i="17"/>
  <c r="M792" i="17"/>
  <c r="M794" i="17"/>
  <c r="M796" i="17"/>
  <c r="M797" i="17"/>
  <c r="M798" i="17"/>
  <c r="M799" i="17"/>
  <c r="M800" i="17"/>
  <c r="M801" i="17"/>
  <c r="M802" i="17"/>
  <c r="M804" i="17"/>
  <c r="M806" i="17"/>
  <c r="M808" i="17"/>
  <c r="M809" i="17"/>
  <c r="M810" i="17"/>
  <c r="M811" i="17"/>
  <c r="M812" i="17"/>
  <c r="M813" i="17"/>
  <c r="M814" i="17"/>
  <c r="M816" i="17"/>
  <c r="M818" i="17"/>
  <c r="M820" i="17"/>
  <c r="M821" i="17"/>
  <c r="M822" i="17"/>
  <c r="M823" i="17"/>
  <c r="M824" i="17"/>
  <c r="M825" i="17"/>
  <c r="M826" i="17"/>
  <c r="M828" i="17"/>
  <c r="M830" i="17"/>
  <c r="M832" i="17"/>
  <c r="M833" i="17"/>
  <c r="M834" i="17"/>
  <c r="M835" i="17"/>
  <c r="M836" i="17"/>
  <c r="M837" i="17"/>
  <c r="M838" i="17"/>
  <c r="M840" i="17"/>
  <c r="M842" i="17"/>
  <c r="M844" i="17"/>
  <c r="M845" i="17"/>
  <c r="M846" i="17"/>
  <c r="M847" i="17"/>
  <c r="M848" i="17"/>
  <c r="M849" i="17"/>
  <c r="M850" i="17"/>
  <c r="M852" i="17"/>
  <c r="M854" i="17"/>
  <c r="M856" i="17"/>
  <c r="M857" i="17"/>
  <c r="M858" i="17"/>
  <c r="M859" i="17"/>
  <c r="M860" i="17"/>
  <c r="M861" i="17"/>
  <c r="M862" i="17"/>
  <c r="M864" i="17"/>
  <c r="M866" i="17"/>
  <c r="M868" i="17"/>
  <c r="M869" i="17"/>
  <c r="M870" i="17"/>
  <c r="M871" i="17"/>
  <c r="M872" i="17"/>
  <c r="M873" i="17"/>
  <c r="M874" i="17"/>
  <c r="M876" i="17"/>
  <c r="M878" i="17"/>
  <c r="M880" i="17"/>
  <c r="M881" i="17"/>
  <c r="M882" i="17"/>
  <c r="M883" i="17"/>
  <c r="M884" i="17"/>
  <c r="M885" i="17"/>
  <c r="M886" i="17"/>
  <c r="M888" i="17"/>
  <c r="M890" i="17"/>
  <c r="M892" i="17"/>
  <c r="M893" i="17"/>
  <c r="M894" i="17"/>
  <c r="M895" i="17"/>
  <c r="M896" i="17"/>
  <c r="M897" i="17"/>
  <c r="M898" i="17"/>
  <c r="M900" i="17"/>
  <c r="M902" i="17"/>
  <c r="M904" i="17"/>
  <c r="M905" i="17"/>
  <c r="M906" i="17"/>
  <c r="M907" i="17"/>
  <c r="M908" i="17"/>
  <c r="M909" i="17"/>
  <c r="M910" i="17"/>
  <c r="M912" i="17"/>
  <c r="M914" i="17"/>
  <c r="M916" i="17"/>
  <c r="M917" i="17"/>
  <c r="M918" i="17"/>
  <c r="M919" i="17"/>
  <c r="M920" i="17"/>
  <c r="M921" i="17"/>
  <c r="M922" i="17"/>
  <c r="M924" i="17"/>
  <c r="M926" i="17"/>
  <c r="M928" i="17"/>
  <c r="M929" i="17"/>
  <c r="M930" i="17"/>
  <c r="M931" i="17"/>
  <c r="M932" i="17"/>
  <c r="M933" i="17"/>
  <c r="M934" i="17"/>
  <c r="M936" i="17"/>
  <c r="M938" i="17"/>
  <c r="M940" i="17"/>
  <c r="M941" i="17"/>
  <c r="M942" i="17"/>
  <c r="M943" i="17"/>
  <c r="M944" i="17"/>
  <c r="M945" i="17"/>
  <c r="M946" i="17"/>
  <c r="M948" i="17"/>
  <c r="M950" i="17"/>
  <c r="M952" i="17"/>
  <c r="M953" i="17"/>
  <c r="M954" i="17"/>
  <c r="M955" i="17"/>
  <c r="M956" i="17"/>
  <c r="M957" i="17"/>
  <c r="M958" i="17"/>
  <c r="M960" i="17"/>
  <c r="M962" i="17"/>
  <c r="M964" i="17"/>
  <c r="M965" i="17"/>
  <c r="M966" i="17"/>
  <c r="M967" i="17"/>
  <c r="M968" i="17"/>
  <c r="M969" i="17"/>
  <c r="M970" i="17"/>
  <c r="M972" i="17"/>
  <c r="M974" i="17"/>
  <c r="M976" i="17"/>
  <c r="M977" i="17"/>
  <c r="M978" i="17"/>
  <c r="M979" i="17"/>
  <c r="M980" i="17"/>
  <c r="M981" i="17"/>
  <c r="M982" i="17"/>
  <c r="M984" i="17"/>
  <c r="M986" i="17"/>
  <c r="M988" i="17"/>
  <c r="M989" i="17"/>
  <c r="M990" i="17"/>
  <c r="M991" i="17"/>
  <c r="M992" i="17"/>
  <c r="M993" i="17"/>
  <c r="M994" i="17"/>
  <c r="M996" i="17"/>
  <c r="M998" i="17"/>
  <c r="M1000" i="17"/>
  <c r="M1001" i="17"/>
  <c r="H3" i="2" a="1"/>
  <c r="H3" i="2" s="1"/>
  <c r="H4" i="2" a="1"/>
  <c r="H4" i="2" s="1"/>
  <c r="H5" i="2" a="1"/>
  <c r="H5" i="2" s="1"/>
  <c r="H6" i="2" a="1"/>
  <c r="H6" i="2"/>
  <c r="H7" i="2" a="1"/>
  <c r="H7" i="2"/>
  <c r="H8" i="2" a="1"/>
  <c r="H8" i="2" s="1"/>
  <c r="H10" i="2" a="1"/>
  <c r="H10" i="2" s="1"/>
  <c r="H11" i="2" a="1"/>
  <c r="H11" i="2"/>
  <c r="H12" i="2" a="1"/>
  <c r="H12" i="2" s="1"/>
  <c r="H13" i="2" a="1"/>
  <c r="H13" i="2"/>
  <c r="H14" i="2" a="1"/>
  <c r="H14" i="2" s="1"/>
  <c r="H15" i="2" a="1"/>
  <c r="H15" i="2" s="1"/>
  <c r="H16" i="2" a="1"/>
  <c r="H16" i="2" s="1"/>
  <c r="H17" i="2" a="1"/>
  <c r="H17" i="2"/>
  <c r="H18" i="2" a="1"/>
  <c r="H18" i="2" s="1"/>
  <c r="H19" i="2" a="1"/>
  <c r="H19" i="2"/>
  <c r="H20" i="2" a="1"/>
  <c r="H20" i="2" s="1"/>
  <c r="H21" i="2" a="1"/>
  <c r="H21" i="2" s="1"/>
  <c r="H22" i="2" a="1"/>
  <c r="H22" i="2" s="1"/>
  <c r="H23" i="2" a="1"/>
  <c r="H23" i="2"/>
  <c r="H24" i="2" a="1"/>
  <c r="H24" i="2" s="1"/>
  <c r="H25" i="2" a="1"/>
  <c r="H25" i="2"/>
  <c r="H26" i="2" a="1"/>
  <c r="H26" i="2" s="1"/>
  <c r="H27" i="2" a="1"/>
  <c r="H27" i="2" s="1"/>
  <c r="H28" i="2" a="1"/>
  <c r="H28" i="2" s="1"/>
  <c r="H29" i="2" a="1"/>
  <c r="H29" i="2"/>
  <c r="H30" i="2" a="1"/>
  <c r="H30" i="2" s="1"/>
  <c r="H31" i="2" a="1"/>
  <c r="H31" i="2"/>
  <c r="H32" i="2" a="1"/>
  <c r="H32" i="2" s="1"/>
  <c r="H33" i="2" a="1"/>
  <c r="H33" i="2" s="1"/>
  <c r="H34" i="2" a="1"/>
  <c r="H34" i="2" s="1"/>
  <c r="H35" i="2" a="1"/>
  <c r="H35" i="2"/>
  <c r="H36" i="2" a="1"/>
  <c r="H36" i="2" s="1"/>
  <c r="H37" i="2" a="1"/>
  <c r="H37" i="2" s="1"/>
  <c r="H38" i="2" a="1"/>
  <c r="H38" i="2" s="1"/>
  <c r="H39" i="2" a="1"/>
  <c r="H39" i="2" s="1"/>
  <c r="H40" i="2" a="1"/>
  <c r="H40" i="2" s="1"/>
  <c r="H41" i="2" a="1"/>
  <c r="H41" i="2"/>
  <c r="H42" i="2" a="1"/>
  <c r="H42" i="2" s="1"/>
  <c r="H43" i="2" a="1"/>
  <c r="H43" i="2" s="1"/>
  <c r="H44" i="2" a="1"/>
  <c r="H44" i="2" s="1"/>
  <c r="H45" i="2" a="1"/>
  <c r="H45" i="2" s="1"/>
  <c r="H46" i="2" a="1"/>
  <c r="H46" i="2" s="1"/>
  <c r="H47" i="2" a="1"/>
  <c r="H47" i="2"/>
  <c r="H48" i="2" a="1"/>
  <c r="H48" i="2" s="1"/>
  <c r="H49" i="2" a="1"/>
  <c r="H49" i="2" s="1"/>
  <c r="H2" i="2" a="1"/>
  <c r="H2" i="2"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M12" i="17"/>
  <c r="M9" i="17"/>
  <c r="M6" i="17"/>
  <c r="M14" i="17"/>
  <c r="M11" i="17"/>
  <c r="M8" i="17"/>
  <c r="M5" i="17"/>
  <c r="M10" i="17"/>
  <c r="M7" i="17"/>
  <c r="M4" i="17"/>
  <c r="M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<sst xmlns="http://schemas.openxmlformats.org/spreadsheetml/2006/main" count="11131" uniqueCount="6223">
  <si>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</si>
  <si>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</si>
  <si>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</si>
  <si>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</si>
  <si>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</si>
  <si>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</si>
  <si>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</si>
  <si>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</si>
  <si>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</si>
  <si>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</si>
  <si>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</si>
  <si>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</si>
  <si>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</si>
  <si>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</si>
  <si>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</si>
  <si>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</si>
  <si>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</si>
  <si>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</si>
  <si>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</si>
  <si>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</si>
  <si>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</si>
  <si>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</si>
  <si>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</si>
  <si>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</si>
  <si>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</si>
  <si>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</si>
  <si>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</si>
  <si>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</si>
  <si>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</si>
  <si>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</si>
  <si>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</si>
  <si>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</si>
  <si>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</si>
  <si>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</si>
  <si>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</si>
  <si>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</si>
  <si>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</si>
  <si>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</si>
  <si>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</si>
  <si>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</si>
  <si>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</si>
  <si>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</si>
  <si>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</si>
  <si>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</si>
  <si>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</si>
  <si>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</si>
  <si>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</si>
  <si>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</si>
  <si>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</si>
  <si>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</si>
  <si>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</si>
  <si>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</si>
  <si>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</si>
  <si>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</si>
  <si>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</si>
  <si>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</si>
  <si>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</si>
  <si>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</si>
  <si>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</si>
  <si>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</si>
  <si>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</si>
  <si>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</si>
  <si>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</si>
  <si>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</si>
  <si>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</si>
  <si>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</si>
  <si>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</si>
  <si>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</si>
  <si>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</si>
  <si>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</si>
  <si>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</si>
  <si>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</si>
  <si>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</si>
  <si>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</si>
  <si>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</si>
  <si>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</si>
  <si>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</si>
  <si>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</si>
  <si>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</si>
  <si>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</si>
  <si>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</si>
  <si>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</si>
  <si>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</si>
  <si>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</si>
  <si>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</si>
  <si>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</si>
  <si>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</si>
  <si>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</si>
  <si>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</si>
  <si>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</si>
  <si>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</si>
  <si>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</si>
  <si>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</si>
  <si>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</si>
  <si>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</si>
  <si>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</si>
  <si>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</si>
  <si>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</si>
  <si>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</si>
  <si>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</si>
  <si>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</si>
  <si>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</si>
  <si>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</si>
  <si>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</si>
  <si>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</si>
  <si>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</si>
  <si>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</si>
  <si>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</si>
  <si>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</si>
  <si>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</si>
  <si>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</si>
  <si>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</si>
  <si>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</si>
  <si>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</si>
  <si>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</si>
  <si>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</si>
  <si>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</si>
  <si>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</si>
  <si>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</si>
  <si>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</si>
  <si>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</si>
  <si>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</si>
  <si>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</si>
  <si>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</si>
  <si>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</si>
  <si>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</si>
  <si>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</si>
  <si>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</si>
  <si>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</si>
  <si>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</si>
  <si>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</si>
  <si>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</si>
  <si>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</si>
  <si>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</si>
  <si>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</si>
  <si>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</si>
  <si>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</si>
  <si>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</si>
  <si>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</si>
  <si>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</si>
  <si>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</si>
  <si>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</si>
  <si>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</si>
  <si>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</si>
  <si>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</si>
  <si>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</si>
  <si>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</si>
  <si>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</si>
  <si>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</si>
  <si>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</si>
  <si>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</si>
  <si>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</si>
  <si>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</si>
  <si>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</si>
  <si>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</si>
  <si>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</si>
  <si>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</si>
  <si>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</si>
  <si>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</si>
  <si>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</si>
  <si>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</si>
  <si>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</si>
  <si>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</si>
  <si>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</si>
  <si>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</si>
  <si>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</si>
  <si>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</si>
  <si>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</si>
  <si>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</si>
  <si>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</si>
  <si>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</si>
  <si>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</si>
  <si>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</si>
  <si>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</si>
  <si>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</si>
  <si>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</si>
  <si>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</si>
  <si>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</si>
  <si>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</si>
  <si>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</si>
  <si>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</si>
  <si>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</si>
  <si>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</si>
  <si>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</si>
  <si>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</si>
  <si>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</si>
  <si>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</si>
  <si>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</si>
  <si>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</si>
  <si>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</si>
  <si>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</si>
  <si>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</si>
  <si>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</si>
  <si>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</si>
  <si>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</si>
  <si>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</si>
  <si>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</si>
  <si>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</si>
  <si>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</si>
  <si>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</si>
  <si>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</si>
  <si>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</si>
  <si>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</si>
  <si>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</si>
  <si>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</si>
  <si>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</si>
  <si>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</si>
  <si>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</si>
  <si>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</si>
  <si>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</si>
  <si>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</si>
  <si>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</si>
  <si>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</si>
  <si>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</si>
  <si>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</si>
  <si>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</si>
  <si>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</si>
  <si>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</si>
  <si>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</si>
  <si>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</si>
  <si>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</si>
  <si>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</si>
  <si>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</si>
  <si>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</si>
  <si>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</si>
  <si>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</si>
  <si>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</si>
  <si>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</si>
  <si>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</si>
  <si>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</si>
  <si>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</si>
  <si>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</si>
  <si>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</si>
  <si>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</si>
  <si>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</si>
  <si>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</si>
  <si>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</si>
  <si>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</si>
  <si>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</si>
  <si>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</si>
  <si>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</si>
  <si>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</si>
  <si>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</si>
  <si>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</si>
  <si>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</si>
  <si>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</si>
  <si>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</si>
  <si>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</si>
  <si>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</si>
  <si>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</si>
  <si>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</si>
  <si>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</si>
  <si>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</si>
  <si>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</si>
  <si>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</si>
  <si>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</si>
  <si>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</si>
  <si>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</si>
  <si>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</si>
  <si>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</si>
  <si>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</si>
  <si>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</si>
  <si>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</si>
  <si>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</si>
  <si>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</si>
  <si>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</si>
  <si>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</si>
  <si>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</si>
  <si>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</si>
  <si>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</si>
  <si>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</si>
  <si>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</si>
  <si>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</si>
  <si>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</si>
  <si>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</si>
  <si>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</si>
  <si>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</si>
  <si>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</si>
  <si>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</si>
  <si>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</si>
  <si>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</si>
  <si>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</si>
  <si>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</si>
  <si>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</si>
  <si>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</si>
  <si>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</si>
  <si>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</si>
  <si>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</si>
  <si>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</si>
  <si>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</si>
  <si>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</si>
  <si>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</si>
  <si>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</si>
  <si>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</si>
  <si>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</si>
  <si>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</si>
  <si>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</si>
  <si>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</si>
  <si>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</si>
  <si>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</si>
  <si>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</si>
  <si>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</si>
  <si>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</si>
  <si>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</si>
  <si>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</si>
  <si>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</si>
  <si>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</si>
  <si>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</si>
  <si>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</si>
  <si>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</si>
  <si>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</si>
  <si>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</si>
  <si>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</si>
  <si>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</si>
  <si>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</si>
  <si>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</si>
  <si>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</si>
  <si>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</si>
  <si>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</si>
  <si>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</si>
  <si>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</si>
  <si>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</si>
  <si>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</si>
  <si>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</si>
  <si>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</si>
  <si>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</si>
  <si>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</si>
  <si>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</si>
  <si>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</si>
  <si>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</si>
  <si>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</si>
  <si>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</si>
  <si>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</si>
  <si>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</si>
  <si>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</si>
  <si>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</si>
  <si>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</si>
  <si>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</si>
  <si>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</si>
  <si>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</si>
  <si>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</si>
  <si>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</si>
  <si>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</si>
  <si>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</si>
  <si>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</si>
  <si>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</si>
  <si>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</si>
  <si>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</si>
  <si>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</si>
  <si>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</si>
  <si>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</si>
  <si>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</si>
  <si>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</si>
  <si>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</si>
  <si>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</si>
  <si>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</si>
  <si>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</si>
  <si>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</si>
  <si>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</si>
  <si>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</si>
  <si>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</si>
  <si>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</si>
  <si>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</si>
  <si>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</si>
  <si>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</si>
  <si>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</si>
  <si>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</si>
  <si>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</si>
  <si>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</si>
  <si>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</si>
  <si>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</si>
  <si>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</si>
  <si>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</si>
  <si>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</si>
  <si>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</si>
  <si>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</si>
  <si>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</si>
  <si>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</si>
  <si>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</si>
  <si>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</si>
  <si>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</si>
  <si>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</si>
  <si>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</si>
  <si>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</si>
  <si>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</si>
  <si>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</si>
  <si>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</si>
  <si>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</si>
  <si>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</si>
  <si>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</si>
  <si>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</si>
  <si>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</si>
  <si>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</si>
  <si>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</si>
  <si>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</si>
  <si>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</si>
  <si>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</si>
  <si>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</si>
  <si>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</si>
  <si>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</si>
  <si>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</si>
  <si>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</si>
  <si>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</si>
  <si>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</si>
  <si>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</si>
  <si>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</si>
  <si>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</si>
  <si>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</si>
  <si>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</si>
  <si>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</si>
  <si>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</si>
  <si>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</si>
  <si>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</si>
  <si>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</si>
  <si>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</si>
  <si>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</si>
  <si>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</si>
  <si>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</si>
  <si>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</si>
  <si>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</si>
  <si>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</si>
  <si>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</si>
  <si>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</si>
  <si>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</si>
  <si>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</si>
  <si>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</si>
  <si>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</si>
  <si>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</si>
  <si>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</si>
  <si>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</si>
  <si>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</si>
  <si>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</si>
  <si>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</si>
  <si>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</si>
  <si>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</si>
  <si>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</si>
  <si>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</si>
  <si>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</si>
  <si>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</si>
  <si>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</si>
  <si>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</si>
  <si>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</si>
  <si>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</si>
  <si>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</si>
  <si>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</si>
  <si>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</si>
  <si>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</si>
  <si>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</si>
  <si>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</si>
  <si>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</si>
  <si>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</si>
  <si>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</si>
  <si>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</si>
  <si>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</si>
  <si>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</si>
  <si>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</si>
  <si>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</si>
  <si>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</si>
  <si>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</si>
  <si>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</si>
  <si>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</si>
  <si>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</si>
  <si>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</si>
  <si>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</si>
  <si>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</si>
  <si>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</si>
  <si>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</si>
  <si>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</si>
  <si>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</si>
  <si>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</si>
  <si>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</si>
  <si>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</si>
  <si>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</si>
  <si>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</si>
  <si>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</si>
  <si>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</si>
  <si>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</si>
  <si>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</si>
  <si>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</si>
  <si>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</si>
  <si>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</si>
  <si>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</si>
  <si>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</si>
  <si>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</si>
  <si>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</si>
  <si>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</si>
  <si>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</si>
  <si>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</si>
  <si>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</si>
  <si>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</si>
  <si>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</si>
  <si>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</si>
  <si>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</si>
  <si>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</si>
  <si>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</si>
  <si>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</si>
  <si>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</si>
  <si>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</si>
  <si>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</si>
  <si>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</si>
  <si>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</si>
  <si>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</si>
  <si>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</si>
  <si>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</si>
  <si>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</si>
  <si>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</si>
  <si>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</si>
  <si>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</si>
  <si>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</si>
  <si>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</si>
  <si>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</si>
  <si>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</si>
  <si>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</si>
  <si>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</si>
  <si>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</si>
  <si>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</si>
  <si>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</si>
  <si>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</si>
  <si>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</si>
  <si>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</si>
  <si>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</si>
  <si>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</si>
  <si>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</si>
  <si>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</si>
  <si>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</si>
  <si>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</si>
  <si>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</si>
  <si>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</si>
  <si>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</si>
  <si>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</si>
  <si>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</si>
  <si>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</si>
  <si>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</si>
  <si>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</si>
  <si>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</si>
  <si>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</si>
  <si>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</si>
  <si>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</si>
  <si>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</si>
  <si>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</si>
  <si>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</si>
  <si>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</si>
  <si>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</si>
  <si>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</si>
  <si>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</si>
  <si>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</si>
  <si>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</si>
  <si>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</si>
  <si>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</si>
  <si>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</si>
  <si>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</si>
  <si>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</si>
  <si>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</si>
  <si>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</si>
  <si>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</si>
  <si>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</si>
  <si>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</si>
  <si>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</si>
  <si>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</si>
  <si>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</si>
  <si>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</si>
  <si>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</si>
  <si>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</si>
  <si>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</si>
  <si>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</si>
  <si>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</si>
  <si>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</si>
  <si>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</si>
  <si>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</si>
  <si>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</si>
  <si>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</si>
  <si>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</si>
  <si>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</si>
  <si>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</si>
  <si>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</si>
  <si>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</si>
  <si>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</si>
  <si>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</si>
  <si>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</si>
  <si>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</si>
  <si>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</si>
  <si>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</si>
  <si>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</si>
  <si>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</si>
  <si>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</si>
  <si>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</si>
  <si>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</si>
  <si>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</si>
  <si>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</si>
  <si>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</si>
  <si>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</si>
  <si>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</si>
  <si>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</si>
  <si>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</si>
  <si>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</si>
  <si>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</si>
  <si>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</si>
  <si>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</si>
  <si>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</si>
  <si>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</si>
  <si>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</si>
  <si>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</si>
  <si>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</si>
  <si>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</si>
  <si>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</si>
  <si>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</si>
  <si>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</si>
  <si>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</si>
  <si>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</si>
  <si>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</si>
  <si>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</si>
  <si>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</si>
  <si>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</si>
  <si>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</si>
  <si>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</si>
  <si>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</si>
  <si>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</si>
  <si>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</si>
  <si>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</si>
  <si>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</si>
  <si>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</si>
  <si>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</si>
  <si>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</si>
  <si>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</si>
  <si>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</si>
  <si>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</si>
  <si>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</si>
  <si>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</si>
  <si>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</si>
  <si>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</si>
  <si>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</si>
  <si>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</si>
  <si>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</si>
  <si>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</si>
  <si>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</si>
  <si>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</si>
  <si>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</si>
  <si>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</si>
  <si>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</si>
  <si>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</si>
  <si>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</si>
  <si>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</si>
  <si>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</si>
  <si>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</si>
  <si>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</si>
  <si>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</si>
  <si>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</si>
  <si>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</si>
  <si>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</si>
  <si>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</si>
  <si>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</si>
  <si>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</si>
  <si>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</si>
  <si>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</si>
  <si>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</si>
  <si>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</si>
  <si>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</si>
  <si>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</si>
  <si>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</si>
  <si>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</si>
  <si>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</si>
  <si>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</si>
  <si>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</si>
  <si>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</si>
  <si>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</si>
  <si>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</si>
  <si>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</si>
  <si>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</si>
  <si>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</si>
  <si>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</si>
  <si>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</si>
  <si>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</si>
  <si>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</si>
  <si>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</si>
  <si>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</si>
  <si>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</si>
  <si>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</si>
  <si>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</si>
  <si>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</si>
  <si>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</si>
  <si>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</si>
  <si>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</si>
  <si>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</si>
  <si>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</si>
  <si>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</si>
  <si>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</si>
  <si>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</si>
  <si>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</si>
  <si>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</si>
  <si>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</si>
  <si>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</si>
  <si>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</si>
  <si>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</si>
  <si>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</si>
  <si>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</si>
  <si>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</si>
  <si>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</si>
  <si>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</si>
  <si>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</si>
  <si>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</si>
  <si>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</si>
  <si>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</si>
  <si>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</si>
  <si>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</si>
  <si>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</si>
  <si>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</si>
  <si>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</si>
  <si>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</si>
  <si>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</si>
  <si>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</si>
  <si>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</si>
  <si>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</si>
  <si>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</si>
  <si>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</si>
  <si>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</si>
  <si>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</si>
  <si>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</si>
  <si>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</si>
  <si>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</si>
  <si>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</si>
  <si>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</si>
  <si>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</si>
  <si>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</si>
  <si>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</si>
  <si>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</si>
  <si>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</si>
  <si>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</si>
  <si>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</si>
  <si>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</si>
  <si>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</si>
  <si>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</si>
  <si>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</si>
  <si>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</si>
  <si>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</si>
  <si>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</si>
  <si>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</si>
  <si>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</si>
  <si>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</si>
  <si>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</si>
  <si>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</si>
  <si>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</si>
  <si>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</si>
  <si>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</si>
  <si>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</si>
  <si>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</si>
  <si>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</si>
  <si>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</si>
  <si>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</si>
  <si>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</si>
  <si>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</si>
  <si>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</si>
  <si>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</si>
  <si>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</si>
  <si>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</si>
  <si>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</si>
  <si>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</si>
  <si>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</si>
  <si>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</si>
  <si>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</si>
  <si>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</si>
  <si>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</si>
  <si>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</si>
  <si>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</si>
  <si>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</si>
  <si>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</si>
  <si>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</si>
  <si>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</si>
  <si>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</si>
  <si>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</si>
  <si>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</si>
  <si>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</si>
  <si>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</si>
  <si>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</si>
  <si>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</si>
  <si>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</si>
  <si>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</si>
  <si>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</si>
  <si>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</si>
  <si>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</si>
  <si>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</si>
  <si>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</si>
  <si>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</si>
  <si>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</si>
  <si>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</si>
  <si>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</si>
  <si>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</si>
  <si>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</si>
  <si>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</si>
  <si>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</si>
  <si>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</si>
  <si>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</si>
  <si>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</si>
  <si>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</si>
  <si>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</si>
  <si>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</si>
  <si>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</si>
  <si>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</si>
  <si>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</si>
  <si>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</si>
  <si>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</si>
  <si>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</si>
  <si>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</si>
  <si>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</si>
  <si>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</si>
  <si>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</si>
  <si>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</si>
  <si>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</si>
  <si>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</si>
  <si>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</si>
  <si>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</si>
  <si>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</si>
  <si>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</si>
  <si>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</si>
  <si>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</si>
  <si>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</si>
  <si>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</si>
  <si>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</si>
  <si>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</si>
  <si>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</si>
  <si>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</si>
  <si>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</si>
  <si>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</si>
  <si>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</si>
  <si>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</si>
  <si>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</si>
  <si>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</si>
  <si>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</si>
  <si>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</si>
  <si>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</si>
  <si>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</si>
  <si>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</si>
  <si>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</si>
  <si>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</si>
  <si>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</si>
  <si>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</si>
  <si>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</si>
  <si>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</si>
  <si>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</si>
  <si>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</si>
  <si>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</si>
  <si>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</si>
  <si>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</si>
  <si>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</si>
  <si>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</si>
  <si>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</si>
  <si>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</si>
  <si>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</si>
  <si>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</si>
  <si>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</si>
  <si>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</si>
  <si>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</si>
  <si>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</si>
  <si>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</si>
  <si>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</si>
  <si>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</si>
  <si>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</si>
  <si>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</si>
  <si>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</si>
  <si>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</si>
  <si>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</si>
  <si>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</si>
  <si>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</si>
  <si>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</si>
  <si>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</si>
  <si>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</si>
  <si>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</si>
  <si>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</si>
  <si>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</si>
  <si>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</si>
  <si>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</si>
  <si>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</si>
  <si>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</si>
  <si>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</si>
  <si>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</si>
  <si>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</si>
  <si>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</si>
  <si>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</si>
  <si>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</si>
  <si>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</si>
  <si>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</si>
  <si>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</si>
  <si>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</si>
  <si>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</si>
  <si>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</si>
  <si>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</si>
  <si>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</si>
  <si>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</si>
  <si>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</si>
  <si>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</si>
  <si>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</si>
  <si>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</si>
  <si>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</si>
  <si>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</si>
  <si>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</si>
  <si>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</si>
  <si>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</si>
  <si>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</si>
  <si>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</si>
  <si>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</si>
  <si>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</si>
  <si>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</si>
  <si>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</si>
  <si>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</si>
  <si>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</si>
  <si>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</si>
  <si>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</si>
  <si>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</si>
  <si>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</si>
  <si>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</si>
  <si>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</si>
  <si>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</si>
  <si>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</si>
  <si>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</si>
  <si>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</si>
  <si>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</si>
  <si>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</si>
  <si>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</si>
  <si>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</si>
  <si>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</si>
  <si>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</si>
  <si>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</si>
  <si>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</si>
  <si>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</si>
  <si>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</si>
  <si>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</si>
  <si>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</si>
  <si>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</si>
  <si>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</si>
  <si>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</si>
  <si>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</si>
  <si>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</si>
  <si>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</si>
  <si>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</si>
  <si>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</si>
  <si>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</si>
  <si>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</si>
  <si>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</si>
  <si>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</si>
  <si>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</si>
  <si>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</si>
  <si>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</si>
  <si>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</si>
  <si>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</si>
  <si>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</si>
  <si>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</si>
  <si>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</si>
  <si>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</si>
  <si>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</si>
  <si>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</si>
  <si>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</si>
  <si>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</si>
  <si>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</si>
  <si>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</si>
  <si>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</si>
  <si>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</si>
  <si>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</si>
  <si>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</si>
  <si>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</si>
  <si>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</si>
  <si>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</si>
  <si>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</si>
  <si>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</si>
  <si>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</si>
  <si>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</si>
  <si>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</si>
  <si>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</si>
  <si>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</si>
  <si>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</si>
  <si>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</si>
  <si>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</si>
  <si>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</si>
  <si>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</si>
  <si>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</si>
  <si>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</si>
  <si>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</si>
  <si>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</si>
  <si>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</si>
  <si>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</si>
  <si>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</si>
  <si>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</si>
  <si>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</si>
  <si>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</si>
  <si>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</si>
  <si>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</si>
  <si>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</si>
  <si>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</si>
  <si>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</si>
  <si>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</si>
  <si>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</si>
  <si>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</si>
  <si>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</si>
  <si>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</si>
  <si>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</si>
  <si>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</si>
  <si>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</si>
  <si>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</si>
  <si>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</si>
  <si>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</si>
  <si>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</si>
  <si>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</si>
  <si>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</si>
  <si>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</si>
  <si>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</si>
  <si>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</si>
  <si>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</si>
  <si>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</si>
  <si>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</si>
  <si>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</si>
  <si>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</si>
  <si>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</si>
  <si>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</si>
  <si>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</si>
  <si>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</si>
  <si>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</si>
  <si>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</si>
  <si>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</si>
  <si>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</si>
  <si>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</si>
  <si>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</si>
  <si>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</si>
  <si>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</si>
  <si>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</si>
  <si>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</si>
  <si>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</si>
  <si>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</si>
  <si>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</si>
  <si>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</si>
  <si>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</si>
  <si>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</si>
  <si>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</si>
  <si>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</si>
  <si>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</si>
  <si>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</si>
  <si>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</si>
  <si>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</si>
  <si>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</si>
  <si>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</si>
  <si>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</si>
  <si>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</si>
  <si>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</si>
  <si>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</si>
  <si>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</si>
  <si>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</si>
  <si>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</si>
  <si>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</si>
  <si>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</si>
  <si>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</si>
  <si>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</si>
  <si>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</si>
  <si>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</si>
  <si>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</si>
  <si>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</si>
  <si>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</si>
  <si>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</si>
  <si>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</si>
  <si>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</si>
  <si>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</si>
  <si>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</si>
  <si>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</si>
  <si>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</si>
  <si>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</si>
  <si>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</si>
  <si>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</si>
  <si>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</si>
  <si>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</si>
  <si>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</si>
  <si>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</si>
  <si>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</si>
  <si>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</si>
  <si>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</si>
  <si>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</si>
  <si>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</si>
  <si>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</si>
  <si>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</si>
  <si>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</si>
  <si>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</si>
  <si>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</si>
  <si>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</si>
  <si>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</si>
  <si>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</si>
  <si>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</si>
  <si>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</si>
  <si>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</si>
  <si>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</si>
  <si>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</si>
  <si>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</si>
  <si>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</si>
  <si>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</si>
  <si>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</si>
  <si>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</si>
  <si>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</si>
  <si>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</si>
  <si>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</si>
  <si>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</si>
  <si>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</si>
  <si>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</si>
  <si>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</si>
  <si>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</si>
  <si>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</si>
  <si>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</si>
  <si>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</si>
  <si>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</si>
  <si>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</si>
  <si>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</si>
  <si>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</si>
  <si>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</si>
  <si>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</si>
  <si>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</si>
  <si>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</si>
  <si>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</si>
  <si>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</si>
  <si>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</si>
  <si>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</si>
  <si>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</si>
  <si>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</si>
  <si>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</si>
  <si>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</si>
  <si>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</si>
  <si>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</si>
  <si>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</si>
  <si>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</si>
  <si>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</si>
  <si>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</si>
  <si>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</si>
  <si>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</si>
  <si>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</si>
  <si>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</si>
  <si>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</si>
  <si>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</si>
  <si>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</si>
  <si>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</si>
  <si>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</si>
  <si>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</si>
  <si>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</si>
  <si>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</si>
  <si>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</si>
  <si>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</si>
  <si>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</si>
  <si>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</si>
  <si>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</si>
  <si>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</si>
  <si>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</si>
  <si>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</si>
  <si>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</si>
  <si>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</si>
  <si>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</si>
  <si>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</si>
  <si>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</si>
  <si>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</si>
  <si>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</si>
  <si>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</si>
  <si>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</si>
  <si>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</si>
  <si>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</si>
  <si>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</si>
  <si>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</si>
  <si>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</si>
  <si>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</si>
  <si>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</si>
  <si>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</si>
  <si>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</si>
  <si>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</si>
  <si>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</si>
  <si>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</si>
  <si>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</si>
  <si>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</si>
  <si>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</si>
  <si>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</si>
  <si>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</si>
  <si>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</si>
  <si>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</si>
  <si>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</si>
  <si>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</si>
  <si>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</si>
  <si>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</si>
  <si>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</si>
  <si>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</si>
  <si>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</si>
  <si>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</si>
  <si>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</si>
  <si>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</si>
  <si>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</si>
  <si>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</si>
  <si>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</si>
  <si>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</si>
  <si>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</si>
  <si>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</si>
  <si>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</si>
  <si>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</si>
  <si>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</si>
  <si>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</si>
  <si>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</si>
  <si>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</si>
  <si>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</si>
  <si>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</si>
  <si>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</si>
  <si>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</si>
  <si>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</si>
  <si>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</si>
  <si>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</si>
  <si>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</si>
  <si>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</si>
  <si>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</si>
  <si>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</si>
  <si>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</si>
  <si>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</si>
  <si>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</si>
  <si>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</si>
  <si>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</si>
  <si>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</si>
  <si>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</si>
  <si>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</si>
  <si>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</si>
  <si>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</si>
  <si>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</si>
  <si>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</si>
  <si>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</si>
  <si>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</si>
  <si>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</si>
  <si>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</si>
  <si>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</si>
  <si>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</si>
  <si>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</si>
  <si>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</si>
  <si>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</si>
  <si>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</si>
  <si>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</si>
  <si>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</si>
  <si>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</si>
  <si>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</si>
  <si>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</si>
  <si>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</si>
  <si>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</si>
  <si>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</si>
  <si>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</si>
  <si>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</si>
  <si>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</si>
  <si>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</si>
  <si>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</si>
  <si>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</si>
  <si>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</si>
  <si>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</si>
  <si>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</si>
  <si>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</si>
  <si>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</si>
  <si>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</si>
  <si>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</si>
  <si>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</si>
  <si>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</si>
  <si>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</si>
  <si>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</si>
  <si>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</si>
  <si>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</si>
  <si>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</si>
  <si>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</si>
  <si>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</si>
  <si>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</si>
  <si>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</si>
  <si>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</si>
  <si>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</si>
  <si>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</si>
  <si>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</si>
  <si>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</si>
  <si>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</si>
  <si>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</si>
  <si>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</si>
  <si>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</si>
  <si>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</si>
  <si>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</si>
  <si>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</si>
  <si>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</si>
  <si>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</si>
  <si>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</si>
  <si>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</si>
  <si>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</si>
  <si>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</si>
  <si>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</si>
  <si>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</si>
  <si>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</si>
  <si>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</si>
  <si>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</si>
  <si>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</si>
  <si>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</si>
  <si>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</si>
  <si>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</si>
  <si>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</si>
  <si>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</si>
  <si>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</si>
  <si>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</si>
  <si>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</si>
  <si>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</si>
  <si>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</si>
  <si>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</si>
  <si>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</si>
  <si>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</si>
  <si>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</si>
  <si>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</si>
  <si>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</si>
  <si>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</si>
  <si>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</si>
  <si>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</si>
  <si>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</si>
  <si>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</si>
  <si>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</si>
  <si>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</si>
  <si>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</si>
  <si>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</si>
  <si>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</si>
  <si>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</si>
  <si>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</si>
  <si>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</si>
  <si>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</si>
  <si>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</si>
  <si>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</si>
  <si>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</si>
  <si>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</si>
  <si>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</si>
  <si>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</si>
  <si>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</si>
  <si>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</si>
  <si>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</si>
  <si>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</si>
  <si>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</si>
  <si>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</si>
  <si>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</si>
  <si>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</si>
  <si>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</si>
  <si>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</si>
  <si>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</si>
  <si>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</si>
  <si>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</si>
  <si>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</si>
  <si>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</si>
  <si>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</si>
  <si>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</si>
  <si>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</si>
  <si>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</si>
  <si>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</si>
  <si>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</si>
  <si>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</si>
  <si>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</si>
  <si>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</si>
  <si>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</si>
  <si>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</si>
  <si>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</si>
  <si>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</si>
  <si>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</si>
  <si>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</si>
  <si>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</si>
  <si>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</si>
  <si>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</si>
  <si>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</si>
  <si>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</si>
  <si>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</si>
  <si>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</si>
  <si>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</si>
  <si>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</si>
  <si>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</si>
  <si>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</si>
  <si>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</si>
  <si>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</si>
  <si>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</si>
  <si>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</si>
  <si>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</si>
  <si>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</si>
  <si>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</si>
  <si>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</si>
  <si>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</si>
  <si>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</si>
  <si>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</si>
  <si>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</si>
  <si>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</si>
  <si>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</si>
  <si>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</si>
  <si>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</si>
  <si>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</si>
  <si>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</si>
  <si>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</si>
  <si>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</si>
  <si>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</si>
  <si>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</si>
  <si>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</si>
  <si>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</si>
  <si>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</si>
  <si>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</si>
  <si>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</si>
  <si>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</si>
  <si>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</si>
  <si>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</si>
  <si>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</si>
  <si>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</si>
  <si>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</si>
  <si>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</si>
  <si>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</si>
  <si>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</si>
  <si>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</si>
  <si>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</si>
  <si>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</si>
  <si>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</si>
  <si>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</si>
  <si>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</si>
  <si>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</si>
  <si>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</si>
  <si>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</si>
  <si>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</si>
  <si>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</si>
  <si>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</si>
  <si>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</si>
  <si>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</si>
  <si>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</si>
  <si>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</si>
  <si>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</si>
  <si>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</si>
  <si>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</si>
  <si>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</si>
  <si>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</si>
  <si>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</si>
  <si>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</si>
  <si>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</si>
  <si>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</si>
  <si>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</si>
  <si>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</si>
  <si>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</si>
  <si>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</si>
  <si>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</si>
  <si>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</si>
  <si>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</si>
  <si>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</si>
  <si>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</si>
  <si>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</si>
  <si>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</si>
  <si>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</si>
  <si>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</si>
  <si>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</si>
  <si>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</si>
  <si>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</si>
  <si>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</si>
  <si>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</si>
  <si>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</si>
  <si>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</si>
  <si>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</si>
  <si>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</si>
  <si>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</si>
  <si>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</si>
  <si>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</si>
  <si>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</si>
  <si>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</si>
  <si>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</si>
  <si>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</si>
  <si>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</si>
  <si>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</si>
  <si>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</si>
  <si>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</si>
  <si>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</si>
  <si>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</si>
  <si>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</si>
  <si>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</si>
  <si>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</si>
  <si>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</si>
  <si>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</si>
  <si>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</si>
  <si>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</si>
  <si>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</si>
  <si>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</si>
  <si>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</si>
  <si>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</si>
  <si>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</si>
  <si>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</si>
  <si>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</si>
  <si>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</si>
  <si>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</si>
  <si>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</si>
  <si>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</si>
  <si>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</si>
  <si>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</si>
  <si>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</si>
  <si>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</si>
  <si>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</si>
  <si>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</si>
  <si>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</si>
  <si>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</si>
  <si>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</si>
  <si>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</si>
  <si>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</si>
  <si>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</si>
  <si>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</si>
  <si>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</si>
  <si>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</si>
  <si>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</si>
  <si>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</si>
  <si>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</si>
  <si>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</si>
  <si>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</si>
  <si>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</si>
  <si>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</si>
  <si>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</si>
  <si>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</si>
  <si>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</si>
  <si>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</si>
  <si>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</si>
  <si>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</si>
  <si>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</si>
  <si>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</si>
  <si>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</si>
  <si>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</si>
  <si>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</si>
  <si>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</si>
  <si>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</si>
  <si>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</si>
  <si>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</si>
  <si>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</si>
  <si>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</si>
  <si>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</si>
  <si>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</si>
  <si>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</si>
  <si>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</si>
  <si>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</si>
  <si>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</si>
  <si>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</si>
  <si>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</si>
  <si>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</si>
  <si>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</si>
  <si>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</si>
  <si>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</si>
  <si>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</si>
  <si>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</si>
  <si>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</si>
  <si>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</si>
  <si>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</si>
  <si>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</si>
  <si>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</si>
  <si>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</si>
  <si>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</si>
  <si>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</si>
  <si>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</si>
  <si>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</si>
  <si>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</si>
  <si>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</si>
  <si>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</si>
  <si>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</si>
  <si>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</si>
  <si>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</si>
  <si>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</si>
  <si>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</si>
  <si>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</si>
  <si>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</si>
  <si>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</si>
  <si>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</si>
  <si>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</si>
  <si>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</si>
  <si>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</si>
  <si>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</si>
  <si>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</si>
  <si>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</si>
  <si>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</si>
  <si>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</si>
  <si>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</si>
  <si>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</si>
  <si>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</si>
  <si>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</si>
  <si>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</si>
  <si>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</si>
  <si>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</si>
  <si>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</si>
  <si>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</si>
  <si>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</si>
  <si>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</si>
  <si>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</si>
  <si>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</si>
  <si>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</si>
  <si>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</si>
  <si>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</si>
  <si>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</si>
  <si>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</si>
  <si>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</si>
  <si>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</si>
  <si>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</si>
  <si>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</si>
  <si>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</si>
  <si>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</si>
  <si>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</si>
  <si>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</si>
  <si>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</si>
  <si>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</si>
  <si>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</si>
  <si>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</si>
  <si>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</si>
  <si>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</si>
  <si>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</si>
  <si>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</si>
  <si>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</si>
  <si>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</si>
  <si>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</si>
  <si>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</si>
  <si>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</si>
  <si>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</si>
  <si>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</si>
  <si>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</si>
  <si>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</si>
  <si>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</si>
  <si>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</si>
  <si>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</si>
  <si>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</si>
  <si>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</si>
  <si>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</si>
  <si>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</si>
  <si>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</si>
  <si>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</si>
  <si>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</si>
  <si>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</si>
  <si>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</si>
  <si>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</si>
  <si>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</si>
  <si>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</si>
  <si>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</si>
  <si>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</si>
  <si>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</si>
  <si>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</si>
  <si>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</si>
  <si>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</si>
  <si>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</si>
  <si>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</si>
  <si>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</si>
  <si>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</si>
  <si>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</si>
  <si>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</si>
  <si>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</si>
  <si>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</si>
  <si>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</si>
  <si>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</si>
  <si>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</si>
  <si>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</si>
  <si>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</si>
  <si>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</si>
  <si>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</si>
  <si>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</si>
  <si>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</si>
  <si>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</si>
  <si>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</si>
  <si>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</si>
  <si>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</si>
  <si>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</si>
  <si>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</si>
  <si>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</si>
  <si>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</si>
  <si>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</si>
  <si>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</si>
  <si>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</si>
  <si>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</si>
  <si>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</si>
  <si>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</si>
  <si>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</si>
  <si>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</si>
  <si>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</si>
  <si>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</si>
  <si>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</si>
  <si>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</si>
  <si>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</si>
  <si>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</si>
  <si>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</si>
  <si>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</si>
  <si>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</si>
  <si>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</si>
  <si>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</si>
  <si>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</si>
  <si>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</si>
  <si>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</si>
  <si>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</si>
  <si>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</si>
  <si>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</si>
  <si>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</si>
  <si>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</si>
  <si>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</si>
  <si>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</si>
  <si>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</si>
  <si>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</si>
  <si>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</si>
  <si>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</si>
  <si>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</si>
  <si>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</si>
  <si>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</si>
  <si>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</si>
  <si>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</si>
  <si>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</si>
  <si>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</si>
  <si>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</si>
  <si>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</si>
  <si>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</si>
  <si>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</si>
  <si>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</si>
  <si>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</si>
  <si>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</si>
  <si>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</si>
  <si>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</si>
  <si>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</si>
  <si>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</si>
  <si>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</si>
  <si>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</si>
  <si>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</si>
  <si>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</si>
  <si>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</si>
  <si>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</si>
  <si>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</si>
  <si>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</si>
  <si>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</si>
  <si>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</si>
  <si>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</si>
  <si>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</si>
  <si>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</si>
  <si>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</si>
  <si>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</si>
  <si>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</si>
  <si>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</si>
  <si>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</si>
  <si>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</si>
  <si>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</si>
  <si>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</si>
  <si>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</si>
  <si>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</si>
  <si>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</si>
  <si>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</si>
  <si>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</si>
  <si>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</si>
  <si>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</si>
  <si>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</si>
  <si>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</si>
  <si>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</si>
  <si>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</si>
  <si>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</si>
  <si>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</si>
  <si>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</si>
  <si>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</si>
  <si>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</si>
  <si>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</si>
  <si>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</si>
  <si>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</si>
  <si>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</si>
  <si>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</si>
  <si>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</si>
  <si>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</si>
  <si>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</si>
  <si>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</si>
  <si>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</si>
  <si>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</si>
  <si>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</si>
  <si>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</si>
  <si>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</si>
  <si>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</si>
  <si>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</si>
  <si>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</si>
  <si>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</si>
  <si>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</si>
  <si>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</si>
  <si>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</si>
  <si>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</si>
  <si>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</si>
  <si>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</si>
  <si>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</si>
  <si>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</si>
  <si>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</si>
  <si>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</si>
  <si>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</si>
  <si>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</si>
  <si>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</si>
  <si>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</si>
  <si>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</si>
  <si>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</si>
  <si>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</si>
  <si>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</si>
  <si>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</si>
  <si>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</si>
  <si>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</si>
  <si>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</si>
  <si>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</si>
  <si>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</si>
  <si>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</si>
  <si>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</si>
  <si>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</si>
  <si>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</si>
  <si>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</si>
  <si>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</si>
  <si>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</si>
  <si>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</si>
  <si>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</si>
  <si>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</si>
  <si>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</si>
  <si>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</si>
  <si>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</si>
  <si>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</si>
  <si>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</si>
  <si>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</si>
  <si>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</si>
  <si>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</si>
  <si>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</si>
  <si>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</si>
  <si>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</si>
  <si>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</si>
  <si>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</si>
  <si>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</si>
  <si>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</si>
  <si>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</si>
  <si>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</si>
  <si>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</si>
  <si>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</si>
  <si>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</si>
  <si>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</si>
  <si>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</si>
  <si>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</si>
  <si>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</si>
  <si>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</si>
  <si>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</si>
  <si>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</si>
  <si>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</si>
  <si>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</si>
  <si>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</si>
  <si>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</si>
  <si>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</si>
  <si>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</si>
  <si>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</si>
  <si>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</si>
  <si>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</si>
  <si>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</si>
  <si>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</si>
  <si>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</si>
  <si>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</si>
  <si>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</si>
  <si>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</si>
  <si>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</si>
  <si>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</si>
  <si>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</si>
  <si>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</si>
  <si>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</si>
  <si>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</si>
  <si>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</si>
  <si>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</si>
  <si>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</si>
  <si>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</si>
  <si>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</si>
  <si>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</si>
  <si>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</si>
  <si>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</si>
  <si>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</si>
  <si>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</si>
  <si>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</si>
  <si>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</si>
  <si>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</si>
  <si>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</si>
  <si>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</si>
  <si>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</si>
  <si>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</si>
  <si>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</si>
  <si>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</si>
  <si>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</si>
  <si>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</si>
  <si>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</si>
  <si>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</si>
  <si>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</si>
  <si>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</si>
  <si>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</si>
  <si>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</si>
  <si>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</si>
  <si>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</si>
  <si>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</si>
  <si>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</si>
  <si>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</si>
  <si>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</si>
  <si>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</si>
  <si>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</si>
  <si>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</si>
  <si>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</si>
  <si>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</si>
  <si>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</si>
  <si>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</si>
  <si>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</si>
  <si>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</si>
  <si>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</si>
  <si>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</si>
  <si>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</si>
  <si>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</si>
  <si>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</si>
  <si>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</si>
  <si>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</si>
  <si>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</si>
  <si>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</si>
  <si>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</si>
  <si>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</si>
  <si>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</si>
  <si>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</si>
  <si>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</si>
  <si>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</si>
  <si>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</si>
  <si>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</si>
  <si>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</si>
  <si>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</si>
  <si>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</si>
  <si>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</si>
  <si>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</si>
  <si>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</si>
  <si>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</si>
  <si>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</si>
  <si>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</si>
  <si>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</si>
  <si>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</si>
  <si>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</si>
  <si>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</si>
  <si>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</si>
  <si>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</si>
  <si>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</si>
  <si>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</si>
  <si>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</si>
  <si>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</si>
  <si>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</si>
  <si>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</si>
  <si>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</si>
  <si>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</si>
  <si>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</si>
  <si>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</si>
  <si>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</si>
  <si>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</si>
  <si>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</si>
  <si>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</si>
  <si>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</si>
  <si>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</si>
  <si>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</si>
  <si>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</si>
  <si>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</si>
  <si>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</si>
  <si>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</si>
  <si>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</si>
  <si>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</si>
  <si>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</si>
  <si>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</si>
  <si>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</si>
  <si>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</si>
  <si>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</si>
  <si>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</si>
  <si>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</si>
  <si>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</si>
  <si>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</si>
  <si>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</si>
  <si>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</si>
  <si>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</si>
  <si>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</si>
  <si>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</si>
  <si>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</si>
  <si>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</si>
  <si>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</si>
  <si>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</si>
  <si>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</si>
  <si>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</si>
  <si>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</si>
  <si>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</si>
  <si>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</si>
  <si>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</si>
  <si>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</si>
  <si>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</si>
  <si>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</si>
  <si>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</si>
  <si>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</si>
  <si>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</si>
  <si>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</si>
  <si>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</si>
  <si>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</si>
  <si>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</si>
  <si>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</si>
  <si>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</si>
  <si>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</si>
  <si>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</si>
  <si>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</si>
  <si>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</si>
  <si>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</si>
  <si>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</si>
  <si>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</si>
  <si>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</si>
  <si>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</si>
  <si>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</si>
  <si>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</si>
  <si>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</si>
  <si>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</si>
  <si>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</si>
  <si>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</si>
  <si>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</si>
  <si>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</si>
  <si>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</si>
  <si>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</si>
  <si>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</si>
  <si>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</si>
  <si>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</si>
  <si>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</si>
  <si>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</si>
  <si>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</si>
  <si>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</si>
  <si>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</si>
  <si>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</si>
  <si>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</si>
  <si>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</si>
  <si>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</si>
  <si>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</si>
  <si>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</si>
  <si>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</si>
  <si>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</si>
  <si>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</si>
  <si>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</si>
  <si>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</si>
  <si>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</si>
  <si>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</si>
  <si>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</si>
  <si>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</si>
  <si>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</si>
  <si>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</si>
  <si>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</si>
  <si>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</si>
  <si>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</si>
  <si>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</si>
  <si>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</si>
  <si>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</si>
  <si>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</si>
  <si>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</si>
  <si>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</si>
  <si>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</si>
  <si>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</si>
  <si>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</si>
  <si>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</si>
  <si>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</si>
  <si>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</si>
  <si>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</si>
  <si>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</si>
  <si>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</si>
  <si>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</si>
  <si>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</si>
  <si>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</si>
  <si>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</si>
  <si>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</si>
  <si>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</si>
  <si>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</si>
  <si>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</si>
  <si>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</si>
  <si>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</si>
  <si>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</si>
  <si>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</si>
  <si>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</si>
  <si>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</si>
  <si>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</si>
  <si>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</si>
  <si>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</si>
  <si>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</si>
  <si>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</si>
  <si>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</si>
  <si>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</si>
  <si>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</si>
  <si>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</si>
  <si>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</si>
  <si>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</si>
  <si>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</si>
  <si>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</si>
  <si>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</si>
  <si>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</si>
  <si>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</si>
  <si>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</si>
  <si>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</si>
  <si>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</si>
  <si>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</si>
  <si>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</si>
  <si>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</si>
  <si>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</si>
  <si>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</si>
  <si>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</si>
  <si>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</si>
  <si>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</si>
  <si>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</si>
  <si>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</si>
  <si>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</si>
  <si>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</si>
  <si>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</si>
  <si>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</si>
  <si>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</si>
  <si>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</si>
  <si>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</si>
  <si>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</si>
  <si>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</si>
  <si>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</si>
  <si>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</si>
  <si>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</si>
  <si>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</si>
  <si>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</si>
  <si>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</si>
  <si>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</si>
  <si>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</si>
  <si>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</si>
  <si>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</si>
  <si>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</si>
  <si>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</si>
  <si>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</si>
  <si>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</si>
  <si>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</si>
  <si>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</si>
  <si>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</si>
  <si>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</si>
  <si>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</si>
  <si>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</si>
  <si>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</si>
  <si>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</si>
  <si>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</si>
  <si>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</si>
  <si>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</si>
  <si>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</si>
  <si>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</si>
  <si>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</si>
  <si>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</si>
  <si>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</si>
  <si>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</si>
  <si>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</si>
  <si>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</si>
  <si>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</si>
  <si>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</si>
  <si>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</si>
  <si>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</si>
  <si>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</si>
  <si>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</si>
  <si>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</si>
  <si>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</si>
  <si>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</si>
  <si>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</si>
  <si>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</si>
  <si>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</si>
  <si>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</si>
  <si>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</si>
  <si>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</si>
  <si>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</si>
  <si>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</si>
  <si>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</si>
  <si>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</si>
  <si>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</si>
  <si>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</si>
  <si>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</si>
  <si>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</si>
  <si>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</si>
  <si>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</si>
  <si>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</si>
  <si>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</si>
  <si>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</si>
  <si>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</si>
  <si>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</si>
  <si>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</si>
  <si>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</si>
  <si>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</si>
  <si>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</si>
  <si>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</si>
  <si>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</si>
  <si>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</si>
  <si>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</si>
  <si>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</si>
  <si>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</si>
  <si>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</si>
  <si>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</si>
  <si>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</si>
  <si>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</si>
  <si>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</si>
  <si>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</si>
  <si>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</si>
  <si>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</si>
  <si>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</si>
  <si>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</si>
  <si>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</si>
  <si>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</si>
  <si>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</si>
  <si>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</si>
  <si>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</si>
  <si>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</si>
  <si>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</si>
  <si>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</si>
  <si>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</si>
  <si>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</si>
  <si>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</si>
  <si>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</si>
  <si>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</si>
  <si>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</si>
  <si>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</si>
  <si>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</si>
  <si>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</si>
  <si>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</si>
  <si>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</si>
  <si>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</si>
  <si>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</si>
  <si>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</si>
  <si>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</si>
  <si>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</si>
  <si>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</si>
  <si>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</si>
  <si>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</si>
  <si>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</si>
  <si>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</si>
  <si>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</si>
  <si>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</si>
  <si>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</si>
  <si>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</si>
  <si>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</si>
  <si>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</si>
  <si>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</si>
  <si>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</si>
  <si>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</si>
  <si>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</si>
  <si>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</si>
  <si>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</si>
  <si>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</si>
  <si>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</si>
  <si>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</si>
  <si>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</si>
  <si>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</si>
  <si>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</si>
  <si>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</si>
  <si>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</si>
  <si>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</si>
  <si>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</si>
  <si>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</si>
  <si>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</si>
  <si>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</si>
  <si>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</si>
  <si>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</si>
  <si>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</si>
  <si>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</si>
  <si>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</si>
  <si>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</si>
  <si>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</si>
  <si>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</si>
  <si>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</si>
  <si>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</si>
  <si>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</si>
  <si>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</si>
  <si>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</si>
  <si>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</si>
  <si>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</si>
  <si>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</si>
  <si>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</si>
  <si>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</si>
  <si>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</si>
  <si>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</si>
  <si>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</si>
  <si>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</si>
  <si>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</si>
  <si>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</si>
  <si>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</si>
  <si>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</si>
  <si>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</si>
  <si>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</si>
  <si>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</si>
  <si>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</si>
  <si>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</si>
  <si>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</si>
  <si>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</si>
  <si>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</si>
  <si>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</si>
  <si>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</si>
  <si>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</si>
  <si>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</si>
  <si>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</si>
  <si>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</si>
  <si>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</si>
  <si>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</si>
  <si>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</si>
  <si>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</si>
  <si>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</si>
  <si>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</si>
  <si>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</si>
  <si>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</si>
  <si>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</si>
  <si>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</si>
  <si>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</si>
  <si>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</si>
  <si>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</si>
  <si>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</si>
  <si>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</si>
  <si>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</si>
  <si>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</si>
  <si>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</si>
  <si>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</si>
  <si>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</si>
  <si>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</si>
  <si>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</si>
  <si>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</si>
  <si>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</si>
  <si>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</si>
  <si>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</si>
  <si>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</si>
  <si>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</si>
  <si>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</si>
  <si>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</si>
  <si>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</si>
  <si>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</si>
  <si>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</si>
  <si>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</si>
  <si>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</si>
  <si>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</si>
  <si>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</si>
  <si>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</si>
  <si>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</si>
  <si>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</si>
  <si>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</si>
  <si>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</si>
  <si>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</si>
  <si>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</si>
  <si>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</si>
  <si>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</si>
  <si>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</si>
  <si>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</si>
  <si>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</si>
  <si>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</si>
  <si>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</si>
  <si>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</si>
  <si>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</si>
  <si>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</si>
  <si>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</si>
  <si>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</si>
  <si>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</si>
  <si>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</si>
  <si>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</si>
  <si>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</si>
  <si>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</si>
  <si>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</si>
  <si>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</si>
  <si>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</si>
  <si>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</si>
  <si>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</si>
  <si>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</si>
  <si>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</si>
  <si>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</si>
  <si>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</si>
  <si>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</si>
  <si>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</si>
  <si>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</si>
  <si>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</si>
  <si>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</si>
  <si>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</si>
  <si>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</si>
  <si>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</si>
  <si>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</si>
  <si>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</si>
  <si>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</si>
  <si>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</si>
  <si>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</si>
  <si>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</si>
  <si>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</si>
  <si>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</si>
  <si>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</si>
  <si>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</si>
  <si>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</si>
  <si>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</si>
  <si>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</si>
  <si>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</si>
  <si>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</si>
  <si>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</si>
  <si>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</si>
  <si>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</si>
  <si>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</si>
  <si>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</si>
  <si>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</si>
  <si>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</si>
  <si>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</si>
  <si>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</si>
  <si>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</si>
  <si>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</si>
  <si>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</si>
  <si>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</si>
  <si>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</si>
  <si>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</si>
  <si>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</si>
  <si>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</si>
  <si>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</si>
  <si>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</si>
  <si>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</si>
  <si>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</si>
  <si>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</si>
  <si>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</si>
  <si>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</si>
  <si>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</si>
  <si>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</si>
  <si>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</si>
  <si>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</si>
  <si>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</si>
  <si>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</si>
  <si>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</si>
  <si>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</si>
  <si>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</si>
  <si>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</si>
  <si>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</si>
  <si>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</si>
  <si>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</si>
  <si>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</si>
  <si>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</si>
  <si>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</si>
  <si>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</si>
  <si>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</si>
  <si>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</si>
  <si>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</si>
  <si>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</si>
  <si>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</si>
  <si>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</si>
  <si>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</si>
  <si>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</si>
  <si>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</si>
  <si>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</si>
  <si>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</si>
  <si>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</si>
  <si>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</si>
  <si>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</si>
  <si>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</si>
  <si>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</si>
  <si>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</si>
  <si>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</si>
  <si>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</si>
  <si>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</si>
  <si>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</si>
  <si>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</si>
  <si>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</si>
  <si>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</si>
  <si>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</si>
  <si>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</si>
  <si>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</si>
  <si>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</si>
  <si>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</si>
  <si>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</si>
  <si>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</si>
  <si>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</si>
  <si>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</si>
  <si>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</si>
  <si>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</si>
  <si>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</si>
  <si>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</si>
  <si>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</si>
  <si>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</si>
  <si>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</si>
  <si>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</si>
  <si>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</si>
  <si>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</si>
  <si>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</si>
  <si>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</si>
  <si>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</si>
  <si>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</si>
  <si>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</si>
  <si>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</si>
  <si>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</si>
  <si>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</si>
  <si>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</si>
  <si>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</si>
  <si>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</si>
  <si>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</si>
  <si>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</si>
  <si>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</si>
  <si>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</si>
  <si>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</si>
  <si>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</si>
  <si>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</si>
  <si>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</si>
  <si>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</si>
  <si>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</si>
  <si>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</si>
  <si>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</si>
  <si>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</si>
  <si>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</si>
  <si>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</si>
  <si>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</si>
  <si>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</si>
  <si>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</si>
  <si>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</si>
  <si>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</si>
  <si>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</si>
  <si>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</si>
  <si>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</si>
  <si>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</si>
  <si>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</si>
  <si>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</si>
  <si>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</si>
  <si>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</si>
  <si>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</si>
  <si>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</si>
  <si>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</si>
  <si>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</si>
  <si>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</si>
  <si>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</si>
  <si>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</si>
  <si>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</si>
  <si>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</si>
  <si>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</si>
  <si>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</si>
  <si>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</si>
  <si>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</si>
  <si>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</si>
  <si>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</si>
  <si>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</si>
  <si>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</si>
  <si>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</si>
  <si>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</si>
  <si>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</si>
  <si>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</si>
  <si>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</si>
  <si>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</si>
  <si>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</si>
  <si>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</si>
  <si>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</si>
  <si>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</si>
  <si>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</si>
  <si>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</si>
  <si>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</si>
  <si>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</si>
  <si>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</si>
  <si>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</si>
  <si>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</si>
  <si>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</si>
  <si>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</si>
  <si>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</si>
  <si>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</si>
  <si>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</si>
  <si>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</si>
  <si>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</si>
  <si>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</si>
  <si>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</si>
  <si>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</si>
  <si>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</si>
  <si>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</si>
  <si>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</si>
  <si>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</si>
  <si>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</si>
  <si>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</si>
  <si>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</si>
  <si>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</si>
  <si>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</si>
  <si>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</si>
  <si>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</si>
  <si>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</si>
  <si>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</si>
  <si>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</si>
  <si>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</si>
  <si>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</si>
  <si>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</si>
  <si>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</si>
  <si>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</si>
  <si>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</si>
  <si>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</si>
  <si>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</si>
  <si>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</si>
  <si>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</si>
  <si>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</si>
  <si>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</si>
  <si>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</si>
  <si>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</si>
  <si>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</si>
  <si>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</si>
  <si>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</si>
  <si>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</si>
  <si>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</si>
  <si>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</si>
  <si>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</si>
  <si>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</si>
  <si>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</si>
  <si>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</si>
  <si>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</si>
  <si>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</si>
  <si>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</si>
  <si>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</si>
  <si>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</si>
  <si>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</si>
  <si>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</si>
  <si>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</si>
  <si>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</si>
  <si>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</si>
  <si>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</si>
  <si>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</si>
  <si>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</si>
  <si>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</si>
  <si>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</si>
  <si>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</si>
  <si>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</si>
  <si>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</si>
  <si>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</si>
  <si>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</si>
  <si>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</si>
  <si>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</si>
  <si>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</si>
  <si>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</si>
  <si>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</si>
  <si>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</si>
  <si>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</si>
  <si>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</si>
  <si>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</si>
  <si>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</si>
  <si>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</si>
  <si>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</si>
  <si>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</si>
  <si>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</si>
  <si>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</si>
  <si>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</si>
  <si>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</si>
  <si>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</si>
  <si>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</si>
  <si>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</si>
  <si>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</si>
  <si>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</si>
  <si>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</si>
  <si>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</si>
  <si>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</si>
  <si>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</si>
  <si>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</si>
  <si>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</si>
  <si>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</si>
  <si>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</si>
  <si>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</si>
  <si>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</si>
  <si>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</si>
  <si>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</si>
  <si>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</si>
  <si>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</si>
  <si>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</si>
  <si>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</si>
  <si>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</si>
  <si>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</si>
  <si>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</si>
  <si>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</si>
  <si>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</si>
  <si>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</si>
  <si>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</si>
  <si>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</si>
  <si>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</si>
  <si>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</si>
  <si>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</si>
  <si>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</si>
  <si>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</si>
  <si>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</si>
  <si>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</si>
  <si>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</si>
  <si>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</si>
  <si>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</si>
  <si>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</si>
  <si>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</si>
  <si>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</si>
  <si>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</si>
  <si>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</si>
  <si>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</si>
  <si>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</si>
  <si>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</si>
  <si>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</si>
  <si>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</si>
  <si>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</si>
  <si>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</si>
  <si>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</si>
  <si>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</si>
  <si>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</si>
  <si>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</si>
  <si>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</si>
  <si>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</si>
  <si>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</si>
  <si>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</si>
  <si>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</si>
  <si>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</si>
  <si>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</si>
  <si>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</si>
  <si>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</si>
  <si>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</si>
  <si>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</si>
  <si>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</si>
  <si>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</si>
  <si>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</si>
  <si>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</si>
  <si>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</si>
  <si>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</si>
  <si>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</si>
  <si>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</si>
  <si>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</si>
  <si>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</si>
  <si>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</si>
  <si>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</si>
  <si>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</si>
  <si>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</si>
  <si>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</si>
  <si>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</si>
  <si>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</si>
  <si>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</si>
  <si>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</si>
  <si>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</si>
  <si>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</si>
  <si>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</si>
  <si>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</si>
  <si>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</si>
  <si>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</si>
  <si>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</si>
  <si>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</si>
  <si>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</si>
  <si>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</si>
  <si>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</si>
  <si>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</si>
  <si>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</si>
  <si>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</si>
  <si>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</si>
  <si>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</si>
  <si>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</si>
  <si>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</si>
  <si>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</si>
  <si>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</si>
  <si>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</si>
  <si>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</si>
  <si>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</si>
  <si>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</si>
  <si>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</si>
  <si>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</si>
  <si>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</si>
  <si>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</si>
  <si>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</si>
  <si>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</si>
  <si>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</si>
  <si>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</si>
  <si>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</si>
  <si>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</si>
  <si>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</si>
  <si>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</si>
  <si>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</si>
  <si>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</si>
  <si>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</si>
  <si>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</si>
  <si>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</si>
  <si>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</si>
  <si>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</si>
  <si>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</si>
  <si>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</si>
  <si>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</si>
  <si>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</si>
  <si>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</si>
  <si>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</si>
  <si>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</si>
  <si>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</si>
  <si>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</si>
  <si>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</si>
  <si>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</si>
  <si>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</si>
  <si>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</si>
  <si>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</si>
  <si>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</si>
  <si>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</si>
  <si>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</si>
  <si>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</si>
  <si>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</si>
  <si>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</si>
  <si>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</si>
  <si>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</si>
  <si>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</si>
  <si>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</si>
  <si>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</si>
  <si>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</si>
  <si>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</si>
  <si>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</si>
  <si>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</si>
  <si>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</si>
  <si>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</si>
  <si>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</si>
  <si>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</si>
  <si>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</si>
  <si>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</si>
  <si>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</si>
  <si>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</si>
  <si>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</si>
  <si>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</si>
  <si>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</si>
  <si>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</si>
  <si>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</si>
  <si>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</si>
  <si>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</si>
  <si>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</si>
  <si>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</si>
  <si>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</si>
  <si>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</si>
  <si>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</si>
  <si>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</si>
  <si>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</si>
  <si>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</si>
  <si>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</si>
  <si>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</si>
  <si>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</si>
  <si>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</si>
  <si>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</si>
  <si>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</si>
  <si>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</si>
  <si>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</si>
  <si>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</si>
  <si>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</si>
  <si>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</si>
  <si>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</si>
  <si>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</si>
  <si>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</si>
  <si>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</si>
  <si>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</si>
  <si>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</si>
  <si>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</si>
  <si>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</si>
  <si>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</si>
  <si>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</si>
  <si>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</si>
  <si>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</si>
  <si>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</si>
  <si>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</si>
  <si>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</si>
  <si>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</si>
  <si>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</si>
  <si>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</si>
  <si>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</si>
  <si>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</si>
  <si>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</si>
  <si>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</si>
  <si>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</si>
  <si>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</si>
  <si>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</si>
  <si>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</si>
  <si>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</si>
  <si>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</si>
  <si>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</si>
  <si>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</si>
  <si>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</si>
  <si>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</si>
  <si>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</si>
  <si>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</si>
  <si>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</si>
  <si>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</si>
  <si>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</si>
  <si>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</si>
  <si>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</si>
  <si>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</si>
  <si>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</si>
  <si>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</si>
  <si>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</si>
  <si>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</si>
  <si>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</si>
  <si>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</si>
  <si>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</si>
  <si>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</si>
  <si>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</si>
  <si>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</si>
  <si>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</si>
  <si>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</si>
  <si>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</si>
  <si>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</si>
  <si>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</si>
  <si>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</si>
  <si>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</si>
  <si>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</si>
  <si>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</si>
  <si>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</si>
  <si>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</si>
  <si>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</si>
  <si>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</si>
  <si>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</si>
  <si>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</si>
  <si>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</si>
  <si>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</si>
  <si>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</si>
  <si>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</si>
  <si>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</si>
  <si>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</si>
  <si>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</si>
  <si>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</si>
  <si>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</si>
  <si>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</si>
  <si>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</si>
  <si>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</si>
  <si>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</si>
  <si>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</si>
  <si>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</si>
  <si>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</si>
  <si>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</si>
  <si>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</si>
  <si>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</si>
  <si>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</si>
  <si>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</si>
  <si>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</si>
  <si>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</si>
  <si>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</si>
  <si>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</si>
  <si>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</si>
  <si>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</si>
  <si>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</si>
  <si>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</si>
  <si>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</si>
  <si>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</si>
  <si>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</si>
  <si>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</si>
  <si>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</si>
  <si>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</si>
  <si>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</si>
  <si>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</si>
  <si>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</si>
  <si>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</si>
  <si>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</si>
  <si>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</si>
  <si>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</si>
  <si>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</si>
  <si>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</si>
  <si>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</si>
  <si>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</si>
  <si>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</si>
  <si>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</si>
  <si>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</si>
  <si>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</si>
  <si>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</si>
  <si>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</si>
  <si>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</si>
  <si>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</si>
  <si>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</si>
  <si>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</si>
  <si>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</si>
  <si>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</si>
  <si>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</si>
  <si>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</si>
  <si>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</si>
  <si>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</si>
  <si>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</si>
  <si>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</si>
  <si>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</si>
  <si>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</si>
  <si>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</si>
  <si>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</si>
  <si>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</si>
  <si>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</si>
  <si>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</si>
  <si>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</si>
  <si>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</si>
  <si>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</si>
  <si>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</si>
  <si>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</si>
  <si>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</si>
  <si>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</si>
  <si>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</si>
  <si>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</si>
  <si>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</si>
  <si>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</si>
  <si>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</si>
  <si>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</si>
  <si>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</si>
  <si>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</si>
  <si>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</si>
  <si>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</si>
  <si>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</si>
  <si>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</si>
  <si>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</si>
  <si>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</si>
  <si>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</si>
  <si>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</si>
  <si>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</si>
  <si>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</si>
  <si>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</si>
  <si>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</si>
  <si>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</si>
  <si>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</si>
  <si>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</si>
  <si>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</si>
  <si>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</si>
  <si>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</si>
  <si>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</si>
  <si>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</si>
  <si>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</si>
  <si>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</si>
  <si>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</si>
  <si>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</si>
  <si>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</si>
  <si>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</si>
  <si>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</si>
  <si>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</si>
  <si>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</si>
  <si>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</si>
  <si>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</si>
  <si>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</si>
  <si>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</si>
  <si>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</si>
  <si>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</si>
  <si>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</si>
  <si>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</si>
  <si>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</si>
  <si>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</si>
  <si>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</si>
  <si>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</si>
  <si>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</si>
  <si>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</si>
  <si>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</si>
  <si>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</si>
  <si>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</si>
  <si>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</si>
  <si>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</si>
  <si>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</si>
  <si>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</si>
  <si>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</si>
  <si>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</si>
  <si>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</si>
  <si>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</si>
  <si>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</si>
  <si>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</si>
  <si>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</si>
  <si>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</si>
  <si>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</si>
  <si>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</si>
  <si>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</si>
  <si>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</si>
  <si>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</si>
  <si>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</si>
  <si>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</si>
  <si>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</si>
  <si>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</si>
  <si>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</si>
  <si>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</si>
  <si>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</si>
  <si>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</si>
  <si>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</si>
  <si>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</si>
  <si>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</si>
  <si>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</si>
  <si>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</si>
  <si>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</si>
  <si>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</si>
  <si>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</si>
  <si>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</si>
  <si>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</si>
  <si>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</si>
  <si>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</si>
  <si>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</si>
  <si>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</si>
  <si>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</si>
  <si>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</si>
  <si>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</si>
  <si>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</si>
  <si>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</si>
  <si>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</si>
  <si>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</si>
  <si>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</si>
  <si>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</si>
  <si>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</si>
  <si>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</si>
  <si>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</si>
  <si>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</si>
  <si>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</si>
  <si>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</si>
  <si>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</si>
  <si>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</si>
  <si>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</si>
  <si>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</si>
  <si>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</si>
  <si>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</si>
  <si>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</si>
  <si>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</si>
  <si>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</si>
  <si>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</si>
  <si>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</si>
  <si>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</si>
  <si>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</si>
  <si>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</si>
  <si>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</si>
  <si>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</si>
  <si>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</si>
  <si>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</si>
  <si>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</si>
  <si>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</si>
  <si>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</si>
  <si>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</si>
  <si>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</si>
  <si>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</si>
  <si>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</si>
  <si>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</si>
  <si>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</si>
  <si>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</si>
  <si>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</si>
  <si>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</si>
  <si>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</si>
  <si>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</si>
  <si>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</si>
  <si>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</si>
  <si>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</si>
  <si>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</si>
  <si>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</si>
  <si>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</si>
  <si>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</si>
  <si>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</si>
  <si>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</si>
  <si>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</si>
  <si>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</si>
  <si>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</si>
  <si>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</si>
  <si>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</si>
  <si>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</si>
  <si>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</si>
  <si>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</si>
  <si>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</si>
  <si>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</si>
  <si>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</si>
  <si>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</si>
  <si>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</si>
  <si>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</si>
  <si>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</si>
  <si>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</si>
  <si>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</si>
  <si>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</si>
  <si>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</si>
  <si>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</si>
  <si>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</si>
  <si>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</si>
  <si>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</si>
  <si>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</si>
  <si>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</si>
  <si>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</si>
  <si>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</si>
  <si>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</si>
  <si>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</si>
  <si>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</si>
  <si>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</si>
  <si>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</si>
  <si>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</si>
  <si>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</si>
  <si>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</si>
  <si>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</si>
  <si>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</si>
  <si>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</si>
  <si>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</si>
  <si>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</si>
  <si>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</si>
  <si>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</si>
  <si>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</si>
  <si>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</si>
  <si>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</si>
  <si>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</si>
  <si>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</si>
  <si>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</si>
  <si>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</si>
  <si>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</si>
  <si>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</si>
  <si>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</si>
  <si>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</si>
  <si>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</si>
  <si>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</si>
  <si>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</si>
  <si>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</si>
  <si>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</si>
  <si>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</si>
  <si>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</si>
  <si>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</si>
  <si>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</si>
  <si>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</si>
  <si>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</si>
  <si>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</si>
  <si>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</si>
  <si>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</si>
  <si>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</si>
  <si>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</si>
  <si>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</si>
  <si>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</si>
  <si>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</si>
  <si>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</si>
  <si>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</si>
  <si>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</si>
  <si>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</si>
  <si>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</si>
  <si>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</si>
  <si>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</si>
  <si>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</si>
  <si>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</si>
  <si>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</si>
  <si>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</si>
  <si>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</si>
  <si>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</si>
  <si>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</si>
  <si>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</si>
  <si>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</si>
  <si>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</si>
  <si>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</si>
  <si>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</si>
  <si>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</si>
  <si>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</si>
  <si>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</si>
  <si>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</si>
  <si>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</si>
  <si>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</si>
  <si>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</si>
  <si>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</si>
  <si>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</si>
  <si>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</si>
  <si>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</si>
  <si>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</si>
  <si>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</si>
  <si>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</si>
  <si>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</si>
  <si>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</si>
  <si>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</si>
  <si>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</si>
  <si>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</si>
  <si>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</si>
  <si>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</si>
  <si>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</si>
  <si>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</si>
  <si>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</si>
  <si>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</si>
  <si>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</si>
  <si>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</si>
  <si>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</si>
  <si>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</si>
  <si>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</si>
  <si>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</si>
  <si>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</si>
  <si>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</si>
  <si>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</si>
  <si>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</si>
  <si>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</si>
  <si>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</si>
  <si>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</si>
  <si>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</si>
  <si>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</si>
  <si>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</si>
  <si>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</si>
  <si>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</si>
  <si>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</si>
  <si>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</si>
  <si>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</si>
  <si>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</si>
  <si>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</si>
  <si>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</si>
  <si>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</si>
  <si>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</si>
  <si>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</si>
  <si>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</si>
  <si>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</si>
  <si>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</si>
  <si>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</si>
  <si>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</si>
  <si>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</si>
  <si>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</si>
  <si>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</si>
  <si>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</si>
  <si>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</si>
  <si>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</si>
  <si>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</si>
  <si>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</si>
  <si>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</si>
  <si>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</si>
  <si>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</si>
  <si>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</si>
  <si>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</si>
  <si>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</si>
  <si>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</si>
  <si>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</si>
  <si>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</si>
  <si>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</si>
  <si>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</si>
  <si>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</si>
  <si>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</si>
  <si>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</si>
  <si>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</si>
  <si>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</si>
  <si>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</si>
  <si>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</si>
  <si>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</si>
  <si>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</si>
  <si>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</si>
  <si>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</si>
  <si>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</si>
  <si>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</si>
  <si>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</si>
  <si>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</si>
  <si>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</si>
  <si>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</si>
  <si>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</si>
  <si>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</si>
  <si>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</si>
  <si>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</si>
  <si>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</si>
  <si>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</si>
  <si>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</si>
  <si>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</si>
  <si>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</si>
  <si>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</si>
  <si>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</si>
  <si>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</si>
  <si>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</si>
  <si>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</si>
  <si>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</si>
  <si>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</si>
  <si>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</si>
  <si>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</si>
  <si>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</si>
  <si>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</si>
  <si>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</si>
  <si>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</si>
  <si>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</si>
  <si>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</si>
  <si>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</si>
  <si>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</si>
  <si>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</si>
  <si>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</si>
  <si>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</si>
  <si>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</si>
  <si>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</si>
  <si>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</si>
  <si>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</si>
  <si>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</si>
  <si>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</si>
  <si>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</si>
  <si>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</si>
  <si>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</si>
  <si>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</si>
  <si>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</si>
  <si>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</si>
  <si>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</si>
  <si>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</si>
  <si>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</si>
  <si>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</si>
  <si>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</si>
  <si>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</si>
  <si>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</si>
  <si>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</si>
  <si>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</si>
  <si>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</si>
  <si>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</si>
  <si>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</si>
  <si>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</si>
  <si>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</si>
  <si>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</si>
  <si>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</si>
  <si>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</si>
  <si>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</si>
  <si>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</si>
  <si>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</si>
  <si>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</si>
  <si>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</si>
  <si>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</si>
  <si>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</si>
  <si>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</si>
  <si>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</si>
  <si>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</si>
  <si>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</si>
  <si>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</si>
  <si>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</si>
  <si>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</si>
  <si>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</si>
  <si>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</si>
  <si>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</si>
  <si>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</si>
  <si>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</si>
  <si>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</si>
  <si>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</si>
  <si>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</si>
  <si>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</si>
  <si>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</si>
  <si>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</si>
  <si>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</si>
  <si>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</si>
  <si>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</si>
  <si>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</si>
  <si>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</si>
  <si>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</si>
  <si>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</si>
  <si>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</si>
  <si>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</si>
  <si>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</si>
  <si>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</si>
  <si>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</si>
  <si>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</si>
  <si>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</si>
  <si>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</si>
  <si>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</si>
  <si>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</si>
  <si>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</si>
  <si>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</si>
  <si>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</si>
  <si>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</si>
  <si>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</si>
  <si>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</si>
  <si>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</si>
  <si>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</si>
  <si>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</si>
  <si>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</si>
  <si>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</si>
  <si>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</si>
  <si>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</si>
  <si>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</si>
  <si>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</si>
  <si>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</si>
  <si>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</si>
  <si>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</si>
  <si>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</si>
  <si>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</si>
  <si>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</si>
  <si>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</si>
  <si>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</si>
  <si>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</si>
  <si>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</si>
  <si>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</si>
  <si>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</si>
  <si>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</si>
  <si>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</si>
  <si>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</si>
  <si>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</si>
  <si>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</si>
  <si>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</si>
  <si>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</si>
  <si>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</si>
  <si>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</si>
  <si>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</si>
  <si>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</si>
  <si>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</si>
  <si>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</si>
  <si>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</si>
  <si>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</si>
  <si>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</si>
  <si>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</si>
  <si>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</si>
  <si>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</si>
  <si>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</si>
  <si>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</si>
  <si>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</si>
  <si>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</si>
  <si>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</si>
  <si>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</si>
  <si>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</si>
  <si>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</si>
  <si>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</si>
  <si>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</si>
  <si>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</si>
  <si>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</si>
  <si>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</si>
  <si>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</si>
  <si>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</si>
  <si>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</si>
  <si>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</si>
  <si>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</si>
  <si>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</si>
  <si>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</si>
  <si>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</si>
  <si>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</si>
  <si>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</si>
  <si>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</si>
  <si>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</si>
  <si>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</si>
  <si>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</si>
  <si>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</si>
  <si>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</si>
  <si>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</si>
  <si>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</si>
  <si>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</si>
  <si>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</si>
  <si>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</si>
  <si>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</si>
  <si>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</si>
  <si>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</si>
  <si>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</si>
  <si>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</si>
  <si>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</si>
  <si>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</si>
  <si>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</si>
  <si>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</si>
  <si>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</si>
  <si>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</si>
  <si>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</si>
  <si>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</si>
  <si>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</si>
  <si>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</si>
  <si>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</si>
  <si>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</si>
  <si>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</si>
  <si>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</si>
  <si>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</si>
  <si>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</si>
  <si>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</si>
  <si>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</si>
  <si>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</si>
  <si>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</si>
  <si>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</si>
  <si>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</si>
  <si>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</si>
  <si>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</si>
  <si>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</si>
  <si>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</si>
  <si>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</si>
  <si>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</si>
  <si>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</si>
  <si>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</si>
  <si>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</si>
  <si>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</si>
  <si>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</si>
  <si>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</si>
  <si>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</si>
  <si>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</si>
  <si>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</si>
  <si>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</si>
  <si>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</si>
  <si>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</si>
  <si>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</si>
  <si>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</si>
  <si>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</si>
  <si>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</si>
  <si>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</si>
  <si>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</si>
  <si>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</si>
  <si>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</si>
  <si>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</si>
  <si>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</si>
  <si>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</si>
  <si>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</si>
  <si>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</si>
  <si>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</si>
  <si>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</si>
  <si>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</si>
  <si>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</si>
  <si>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</si>
  <si>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</si>
  <si>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</si>
  <si>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</si>
  <si>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</si>
  <si>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</si>
  <si>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</si>
  <si>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</si>
  <si>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</si>
  <si>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</si>
  <si>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</si>
  <si>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</si>
  <si>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</si>
  <si>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</si>
  <si>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</si>
  <si>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</si>
  <si>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</si>
  <si>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</si>
  <si>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</si>
  <si>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</si>
  <si>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</si>
  <si>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</si>
  <si>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</si>
  <si>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</si>
  <si>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</si>
  <si>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</si>
  <si>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</si>
  <si>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</si>
  <si>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</si>
  <si>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</si>
  <si>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</si>
  <si>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</si>
  <si>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</si>
  <si>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</si>
  <si>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</si>
  <si>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</si>
  <si>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</si>
  <si>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</si>
  <si>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</si>
  <si>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</si>
  <si>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</si>
  <si>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</si>
  <si>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</si>
  <si>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</si>
  <si>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</si>
  <si>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</si>
  <si>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</si>
  <si>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</si>
  <si>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</si>
  <si>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</si>
  <si>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</si>
  <si>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</si>
  <si>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</si>
  <si>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</si>
  <si>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</si>
  <si>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</si>
  <si>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</si>
  <si>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</si>
  <si>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</si>
  <si>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</si>
  <si>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</si>
  <si>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</si>
  <si>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</si>
  <si>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</si>
  <si>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</si>
  <si>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</si>
  <si>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</si>
  <si>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</si>
  <si>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</si>
  <si>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</si>
  <si>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</si>
  <si>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</si>
  <si>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</si>
  <si>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</si>
  <si>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</si>
  <si>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</si>
  <si>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</si>
  <si>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</si>
  <si>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</si>
  <si>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</si>
  <si>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</si>
  <si>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</si>
  <si>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</si>
  <si>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</si>
  <si>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</si>
  <si>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</si>
  <si>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</si>
  <si>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</si>
  <si>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</si>
  <si>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</si>
  <si>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</si>
  <si>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</si>
  <si>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</si>
  <si>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</si>
  <si>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</si>
  <si>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</si>
  <si>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</si>
  <si>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</si>
  <si>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</si>
  <si>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</si>
  <si>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</si>
  <si>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</si>
  <si>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</si>
  <si>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</si>
  <si>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</si>
  <si>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</si>
  <si>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</si>
  <si>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</si>
  <si>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</si>
  <si>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</si>
  <si>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</si>
  <si>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</si>
  <si>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</si>
  <si>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</si>
  <si>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</si>
  <si>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</si>
  <si>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</si>
  <si>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</si>
  <si>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</si>
  <si>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</si>
  <si>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</si>
  <si>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</si>
  <si>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</si>
  <si>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</si>
  <si>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</si>
  <si>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</si>
  <si>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</si>
  <si>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</si>
  <si>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</si>
  <si>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</si>
  <si>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</si>
  <si>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</si>
  <si>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</si>
  <si>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</si>
  <si>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</si>
  <si>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</si>
  <si>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</si>
  <si>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</si>
  <si>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</si>
  <si>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</si>
  <si>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</si>
  <si>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</si>
  <si>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</si>
  <si>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</si>
  <si>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</si>
  <si>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</si>
  <si>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</si>
  <si>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</si>
  <si>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</si>
  <si>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</si>
  <si>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</si>
  <si>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</si>
  <si>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</si>
  <si>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</si>
  <si>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</si>
  <si>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</si>
  <si>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</si>
  <si>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</si>
  <si>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</si>
  <si>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</si>
  <si>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</si>
  <si>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</si>
  <si>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</si>
  <si>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</si>
  <si>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</si>
  <si>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</si>
  <si>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</si>
  <si>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</si>
  <si>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</si>
  <si>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</si>
  <si>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</si>
  <si>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</si>
  <si>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</si>
  <si>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</si>
  <si>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</si>
  <si>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</si>
  <si>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</si>
  <si>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</si>
  <si>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</si>
  <si>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</si>
  <si>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</si>
  <si>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</si>
  <si>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</si>
  <si>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</si>
  <si>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</si>
  <si>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</si>
  <si>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</si>
  <si>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</si>
  <si>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</si>
  <si>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</si>
  <si>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</si>
  <si>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</si>
  <si>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</si>
  <si>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</si>
  <si>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</si>
  <si>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</si>
  <si>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</si>
  <si>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</si>
  <si>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</si>
  <si>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</si>
  <si>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</si>
  <si>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</si>
  <si>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</si>
  <si>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</si>
  <si>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</si>
  <si>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</si>
  <si>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</si>
  <si>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</si>
  <si>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</si>
  <si>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</si>
  <si>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</si>
  <si>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</si>
  <si>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</si>
  <si>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</si>
  <si>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</si>
  <si>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</si>
  <si>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</si>
  <si>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</si>
  <si>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</si>
  <si>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</si>
  <si>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</si>
  <si>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</si>
  <si>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</si>
  <si>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</si>
  <si>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</si>
  <si>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</si>
  <si>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</si>
  <si>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</si>
  <si>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</si>
  <si>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</si>
  <si>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</si>
  <si>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</si>
  <si>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</si>
  <si>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</si>
  <si>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</si>
  <si>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</si>
  <si>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</si>
  <si>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</si>
  <si>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</si>
  <si>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</si>
  <si>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</si>
  <si>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</si>
  <si>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</si>
  <si>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</si>
  <si>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</si>
  <si>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</si>
  <si>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</si>
  <si>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</si>
  <si>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</si>
  <si>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</si>
  <si>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</si>
  <si>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</si>
  <si>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</si>
  <si>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</si>
  <si>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</si>
  <si>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</si>
  <si>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</si>
  <si>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</si>
  <si>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</si>
  <si>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</si>
  <si>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</si>
  <si>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</si>
  <si>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</si>
  <si>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</si>
  <si>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</si>
  <si>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</si>
  <si>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</si>
  <si>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</si>
  <si>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</si>
  <si>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</si>
  <si>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</si>
  <si>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</si>
  <si>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</si>
  <si>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</si>
  <si>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</si>
  <si>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</si>
  <si>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</si>
  <si>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</si>
  <si>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</si>
  <si>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</si>
  <si>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</si>
  <si>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</si>
  <si>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</si>
  <si>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</si>
  <si>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</si>
  <si>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</si>
  <si>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</si>
  <si>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</si>
  <si>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</si>
  <si>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</si>
  <si>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</si>
  <si>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</si>
  <si>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</si>
  <si>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</si>
  <si>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</si>
  <si>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</si>
  <si>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</si>
  <si>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</si>
  <si>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</si>
  <si>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</si>
  <si>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</si>
  <si>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</si>
  <si>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</si>
  <si>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</si>
  <si>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</si>
  <si>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</si>
  <si>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</si>
  <si>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</si>
  <si>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</si>
  <si>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</si>
  <si>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</si>
  <si>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</si>
  <si>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</si>
  <si>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</si>
  <si>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</si>
  <si>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</si>
  <si>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</si>
  <si>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</si>
  <si>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</si>
  <si>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</si>
  <si>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</si>
  <si>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</si>
  <si>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</si>
  <si>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</si>
  <si>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</si>
  <si>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</si>
  <si>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</si>
  <si>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</si>
  <si>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</si>
  <si>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</si>
  <si>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</si>
  <si>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</si>
  <si>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</si>
  <si>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</si>
  <si>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</si>
  <si>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</si>
  <si>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</si>
  <si>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</si>
  <si>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</si>
  <si>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</si>
  <si>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</si>
  <si>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</si>
  <si>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</si>
  <si>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</si>
  <si>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</si>
  <si>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</si>
  <si>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</si>
  <si>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</si>
  <si>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</si>
  <si>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</si>
  <si>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</si>
  <si>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</si>
  <si>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</si>
  <si>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</si>
  <si>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</si>
  <si>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</si>
  <si>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</si>
  <si>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</si>
  <si>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</si>
  <si>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</si>
  <si>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</si>
  <si>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</si>
  <si>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</si>
  <si>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</si>
  <si>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</si>
  <si>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</si>
  <si>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</si>
  <si>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</si>
  <si>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</si>
  <si>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</si>
  <si>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</si>
  <si>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</si>
  <si>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</si>
  <si>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</si>
  <si>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</si>
  <si>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</si>
  <si>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</si>
  <si>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</si>
  <si>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</si>
  <si>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</si>
  <si>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</si>
  <si>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</si>
  <si>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</si>
  <si>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</si>
  <si>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</si>
  <si>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</si>
  <si>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</si>
  <si>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</si>
  <si>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</si>
  <si>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</si>
  <si>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</si>
  <si>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</si>
  <si>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</si>
  <si>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</si>
  <si>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</si>
  <si>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</si>
  <si>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</si>
  <si>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</si>
  <si>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</si>
  <si>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</si>
  <si>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</si>
  <si>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</si>
  <si>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</si>
  <si>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</si>
  <si>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</si>
  <si>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</si>
  <si>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</si>
  <si>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</si>
  <si>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</si>
  <si>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</si>
  <si>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</si>
  <si>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</si>
  <si>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</si>
  <si>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</si>
  <si>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</si>
  <si>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</si>
  <si>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</si>
  <si>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</si>
  <si>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</si>
  <si>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</si>
  <si>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</si>
  <si>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</si>
  <si>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</si>
  <si>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</si>
  <si>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</si>
  <si>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</si>
  <si>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</si>
  <si>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</si>
  <si>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</si>
  <si>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</si>
  <si>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</si>
  <si>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</si>
  <si>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</si>
  <si>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</si>
  <si>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</si>
  <si>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</si>
  <si>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</si>
  <si>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</si>
  <si>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</si>
  <si>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</si>
  <si>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</si>
  <si>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</si>
  <si>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</si>
  <si>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</si>
  <si>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</si>
  <si>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</si>
  <si>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</si>
  <si>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</si>
  <si>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</si>
  <si>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</si>
  <si>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</si>
  <si>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</si>
  <si>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</si>
  <si>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</si>
  <si>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</si>
  <si>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</si>
  <si>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</si>
  <si>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</si>
  <si>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</si>
  <si>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</si>
  <si>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</si>
  <si>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</si>
  <si>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</si>
  <si>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</si>
  <si>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</si>
  <si>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</si>
  <si>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</si>
  <si>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</si>
  <si>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</si>
  <si>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</si>
  <si>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</si>
  <si>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</si>
  <si>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</si>
  <si>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</si>
  <si>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</si>
  <si>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</si>
  <si>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</si>
  <si>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</si>
  <si>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</si>
  <si>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</si>
  <si>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</si>
  <si>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</si>
  <si>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</si>
  <si>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</si>
  <si>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</si>
  <si>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</si>
  <si>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</si>
  <si>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</si>
  <si>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</si>
  <si>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</si>
  <si>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</si>
  <si>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</si>
  <si>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</si>
  <si>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</si>
  <si>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</si>
  <si>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</si>
  <si>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</si>
  <si>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</si>
  <si>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</si>
  <si>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</si>
  <si>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</si>
  <si>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</si>
  <si>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</si>
  <si>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</si>
  <si>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</si>
  <si>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</si>
  <si>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</si>
  <si>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</si>
  <si>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</si>
  <si>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</si>
  <si>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</si>
  <si>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</si>
  <si>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</si>
  <si>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</si>
  <si>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</si>
  <si>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</si>
  <si>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</si>
  <si>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</si>
  <si>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</si>
  <si>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</si>
  <si>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</si>
  <si>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</si>
  <si>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</si>
  <si>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</si>
  <si>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</si>
  <si>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</si>
  <si>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</si>
  <si>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</si>
  <si>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</si>
  <si>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</si>
  <si>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</si>
  <si>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</si>
  <si>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</si>
  <si>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</si>
  <si>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</si>
  <si>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</si>
  <si>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</si>
  <si>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</si>
  <si>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</si>
  <si>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</si>
  <si>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</si>
  <si>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</si>
  <si>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</si>
  <si>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</si>
  <si>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</si>
  <si>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</si>
  <si>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</si>
  <si>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</si>
  <si>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</si>
  <si>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</si>
  <si>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</si>
  <si>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</si>
  <si>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</si>
  <si>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</si>
  <si>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</si>
  <si>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</si>
  <si>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</si>
  <si>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</si>
  <si>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</si>
  <si>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</si>
  <si>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</si>
  <si>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</si>
  <si>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</si>
  <si>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</si>
  <si>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</si>
  <si>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</si>
  <si>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</si>
  <si>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</si>
  <si>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</si>
  <si>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</si>
  <si>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</si>
  <si>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</si>
  <si>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</si>
  <si>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</si>
  <si>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</si>
  <si>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</si>
  <si>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</si>
  <si>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</si>
  <si>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</si>
  <si>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</si>
  <si>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</si>
  <si>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</si>
  <si>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</si>
  <si>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</si>
  <si>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</si>
  <si>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</si>
  <si>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</si>
  <si>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</si>
  <si>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</si>
  <si>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</si>
  <si>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</si>
  <si>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</si>
  <si>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</si>
  <si>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</si>
  <si>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</si>
  <si>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</si>
  <si>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</si>
  <si>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</si>
  <si>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</si>
  <si>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</si>
  <si>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</si>
  <si>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</si>
  <si>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</si>
  <si>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</si>
  <si>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</si>
  <si>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</si>
  <si>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</si>
  <si>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</si>
  <si>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</si>
  <si>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</si>
  <si>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</si>
  <si>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</si>
  <si>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</si>
  <si>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</si>
  <si>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</si>
  <si>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</si>
  <si>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</si>
  <si>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</si>
  <si>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</si>
  <si>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</si>
  <si>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</si>
  <si>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</si>
  <si>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</si>
  <si>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</si>
  <si>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</si>
  <si>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</si>
  <si>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</si>
  <si>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</si>
  <si>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</si>
  <si>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</si>
  <si>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</si>
  <si>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</si>
  <si>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</si>
  <si>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</si>
  <si>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</si>
  <si>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</si>
  <si>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</si>
  <si>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</si>
  <si>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</si>
  <si>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</si>
  <si>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</si>
  <si>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</si>
  <si>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</si>
  <si>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</si>
  <si>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</si>
  <si>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</si>
  <si>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</si>
  <si>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</si>
  <si>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</si>
  <si>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</si>
  <si>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</si>
  <si>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</si>
  <si>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</si>
  <si>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</si>
  <si>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</si>
  <si>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</si>
  <si>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</si>
  <si>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</si>
  <si>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</si>
  <si>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</si>
  <si>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</si>
  <si>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</si>
  <si>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</si>
  <si>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</si>
  <si>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</si>
  <si>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</si>
  <si>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</si>
  <si>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</si>
  <si>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</si>
  <si>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</si>
  <si>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</si>
  <si>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</si>
  <si>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</si>
  <si>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</si>
  <si>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</si>
  <si>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</si>
  <si>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</si>
  <si>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</si>
  <si>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</si>
  <si>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</si>
  <si>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</si>
  <si>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</si>
  <si>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</si>
  <si>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</si>
  <si>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</si>
  <si>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</si>
  <si>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</si>
  <si>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</si>
  <si>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</si>
  <si>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</si>
  <si>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</si>
  <si>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</si>
  <si>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</si>
  <si>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</si>
  <si>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</si>
  <si>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</si>
  <si>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</si>
  <si>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</si>
  <si>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</si>
  <si>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</si>
  <si>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</si>
  <si>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</si>
  <si>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</si>
  <si>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</si>
  <si>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</si>
  <si>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</si>
  <si>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</si>
  <si>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</si>
  <si>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</si>
  <si>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</si>
  <si>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</si>
  <si>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</si>
  <si>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</si>
  <si>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</si>
  <si>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</si>
  <si>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</si>
  <si>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</si>
  <si>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</si>
  <si>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</si>
  <si>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</si>
  <si>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</si>
  <si>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</si>
  <si>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</si>
  <si>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</si>
  <si>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</si>
  <si>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</si>
  <si>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</si>
  <si>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</si>
  <si>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</si>
  <si>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</si>
  <si>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</si>
  <si>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</si>
  <si>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</si>
  <si>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</si>
  <si>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</si>
  <si>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</si>
  <si>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</si>
  <si>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</si>
  <si>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</si>
  <si>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</si>
  <si>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</si>
  <si>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</si>
  <si>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</si>
  <si>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</si>
  <si>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</si>
  <si>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</si>
  <si>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</si>
  <si>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</si>
  <si>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</si>
  <si>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</si>
  <si>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</si>
  <si>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</si>
  <si>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</si>
  <si>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</si>
  <si>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</si>
  <si>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</si>
  <si>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</si>
  <si>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</si>
  <si>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</si>
  <si>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</si>
  <si>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</si>
  <si>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</si>
  <si>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</si>
  <si>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</si>
  <si>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</si>
  <si>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</si>
  <si>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</si>
  <si>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</si>
  <si>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</si>
  <si>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</si>
  <si>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</si>
  <si>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</si>
  <si>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</si>
  <si>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</si>
  <si>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</si>
  <si>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</si>
  <si>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</si>
  <si>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</si>
  <si>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</si>
  <si>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</si>
  <si>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</si>
  <si>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</si>
  <si>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</si>
  <si>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</si>
  <si>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</si>
  <si>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</si>
  <si>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</si>
  <si>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</si>
  <si>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</si>
  <si>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</si>
  <si>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</si>
  <si>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</si>
  <si>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</si>
  <si>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</si>
  <si>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</si>
  <si>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</si>
  <si>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</si>
  <si>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</si>
  <si>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</si>
  <si>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</si>
  <si>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</si>
  <si>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</si>
  <si>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</si>
  <si>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</si>
  <si>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</si>
  <si>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</si>
  <si>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</si>
  <si>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</si>
  <si>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</si>
  <si>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</si>
  <si>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</si>
  <si>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</si>
  <si>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</si>
  <si>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</si>
  <si>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</si>
  <si>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</si>
  <si>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</si>
  <si>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</si>
  <si>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</si>
  <si>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</si>
  <si>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</si>
  <si>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</si>
  <si>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</si>
  <si>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</si>
  <si>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</si>
  <si>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</si>
  <si>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</si>
  <si>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</si>
  <si>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</si>
  <si>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</si>
  <si>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</si>
  <si>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</si>
  <si>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</si>
  <si>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</si>
  <si>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</si>
  <si>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</si>
  <si>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</si>
  <si>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</si>
  <si>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</si>
  <si>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</si>
  <si>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</si>
  <si>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</si>
  <si>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</si>
  <si>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</si>
  <si>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</si>
  <si>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</si>
  <si>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</si>
  <si>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</si>
  <si>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</si>
  <si>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</si>
  <si>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</si>
  <si>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</si>
  <si>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</si>
  <si>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</si>
  <si>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</si>
  <si>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</si>
  <si>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</si>
  <si>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</si>
  <si>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</si>
  <si>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</si>
  <si>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</si>
  <si>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</si>
  <si>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</si>
  <si>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</si>
  <si>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</si>
  <si>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</si>
  <si>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</si>
  <si>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</si>
  <si>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</si>
  <si>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</si>
  <si>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</si>
  <si>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</si>
  <si>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</si>
  <si>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</si>
  <si>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</si>
  <si>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</si>
  <si>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</si>
  <si>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</si>
  <si>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</si>
  <si>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</si>
  <si>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</si>
  <si>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</si>
  <si>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</si>
  <si>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</si>
  <si>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</si>
  <si>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</si>
  <si>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</si>
  <si>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</si>
  <si>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</si>
  <si>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</si>
  <si>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</si>
  <si>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</si>
  <si>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</si>
  <si>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</si>
  <si>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</si>
  <si>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</si>
  <si>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</si>
  <si>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</si>
  <si>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</si>
  <si>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</si>
  <si>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</si>
  <si>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</si>
  <si>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</si>
  <si>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</si>
  <si>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</si>
  <si>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</si>
  <si>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</si>
  <si>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</si>
  <si>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</si>
  <si>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</si>
  <si>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</si>
  <si>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</si>
  <si>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</si>
  <si>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</si>
  <si>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</si>
  <si>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</si>
  <si>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</si>
  <si>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</si>
  <si>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</si>
  <si>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</si>
  <si>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</si>
  <si>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</si>
  <si>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</si>
  <si>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</si>
  <si>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</si>
  <si>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</si>
  <si>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</si>
  <si>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</si>
  <si>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</si>
  <si>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</si>
  <si>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</si>
  <si>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</si>
  <si>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</si>
  <si>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</si>
  <si>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</si>
  <si>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</si>
  <si>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</si>
  <si>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</si>
  <si>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</si>
  <si>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</si>
  <si>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</si>
  <si>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</si>
  <si>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</si>
  <si>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</si>
  <si>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</si>
  <si>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</si>
  <si>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</si>
  <si>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</si>
  <si>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</si>
  <si>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</si>
  <si>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</si>
  <si>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</si>
  <si>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</si>
  <si>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</si>
  <si>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</si>
  <si>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</si>
  <si>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</si>
  <si>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</si>
  <si>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</si>
  <si>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</si>
  <si>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</si>
  <si>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</si>
  <si>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</si>
  <si>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</si>
  <si>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</si>
  <si>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</si>
  <si>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</si>
  <si>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</si>
  <si>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</si>
  <si>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</si>
  <si>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</si>
  <si>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</si>
  <si>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</si>
  <si>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</si>
  <si>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</si>
  <si>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</si>
  <si>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</si>
  <si>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</si>
  <si>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</si>
  <si>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</si>
  <si>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</si>
  <si>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</si>
  <si>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</si>
  <si>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</si>
  <si>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</si>
  <si>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</si>
  <si>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</si>
  <si>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</si>
  <si>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</si>
  <si>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</si>
  <si>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</si>
  <si>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</si>
  <si>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</si>
  <si>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</si>
  <si>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</si>
  <si>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</si>
  <si>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</si>
  <si>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</si>
  <si>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</si>
  <si>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</si>
  <si>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</si>
  <si>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</si>
  <si>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</si>
  <si>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</si>
  <si>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</si>
  <si>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</si>
  <si>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</si>
  <si>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</si>
  <si>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</si>
  <si>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</si>
  <si>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</si>
  <si>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</si>
  <si>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</si>
  <si>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</si>
  <si>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</si>
  <si>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</si>
  <si>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</si>
  <si>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</si>
  <si>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</si>
  <si>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</si>
  <si>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</si>
  <si>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</si>
  <si>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</si>
  <si>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</si>
  <si>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</si>
  <si>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</si>
  <si>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</si>
  <si>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</si>
  <si>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</si>
  <si>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</si>
  <si>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</si>
  <si>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</si>
  <si>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</si>
  <si>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</si>
  <si>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</si>
  <si>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</si>
  <si>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</si>
  <si>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</si>
  <si>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</si>
  <si>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</si>
  <si>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</si>
  <si>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</si>
  <si>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</si>
  <si>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</si>
  <si>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</si>
  <si>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</si>
  <si>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</si>
  <si>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</si>
  <si>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</si>
  <si>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</si>
  <si>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</si>
  <si>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</si>
  <si>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</si>
  <si>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</si>
  <si>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</si>
  <si>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</si>
  <si>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</si>
  <si>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</si>
  <si>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</si>
  <si>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</si>
  <si>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</si>
  <si>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</si>
  <si>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</si>
  <si>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</si>
  <si>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</si>
  <si>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</si>
  <si>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</si>
  <si>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</si>
  <si>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</si>
  <si>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</si>
  <si>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</si>
  <si>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</si>
  <si>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</si>
  <si>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</si>
  <si>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</si>
  <si>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</si>
  <si>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</si>
  <si>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</si>
  <si>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</si>
  <si>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</si>
  <si>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</si>
  <si>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</si>
  <si>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</si>
  <si>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</si>
  <si>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</si>
  <si>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</si>
  <si>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</si>
  <si>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</si>
  <si>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</si>
  <si>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</si>
  <si>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</si>
  <si>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</si>
  <si>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</si>
  <si>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</si>
  <si>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</si>
  <si>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</si>
  <si>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</si>
  <si>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</si>
  <si>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</si>
  <si>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</si>
  <si>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</si>
  <si>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</si>
  <si>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</si>
  <si>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</si>
  <si>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</si>
  <si>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</si>
  <si>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</si>
  <si>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</si>
  <si>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</si>
  <si>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</si>
  <si>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</si>
  <si>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</si>
  <si>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</si>
  <si>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</si>
  <si>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</si>
  <si>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</si>
  <si>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</si>
  <si>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</si>
  <si>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</si>
  <si>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</si>
  <si>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</si>
  <si>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</si>
  <si>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</si>
  <si>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</si>
  <si>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</si>
  <si>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</si>
  <si>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</si>
  <si>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</si>
  <si>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</si>
  <si>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</si>
  <si>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</si>
  <si>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</si>
  <si>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</si>
  <si>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</si>
  <si>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</si>
  <si>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</si>
  <si>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</si>
  <si>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</si>
  <si>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</si>
  <si>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</si>
  <si>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</si>
  <si>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</si>
  <si>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</si>
  <si>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</si>
  <si>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</si>
  <si>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</si>
  <si>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</si>
  <si>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</si>
  <si>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</si>
  <si>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</si>
  <si>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</si>
  <si>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</si>
  <si>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</si>
  <si>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</si>
  <si>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</si>
  <si>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</si>
  <si>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</si>
  <si>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</si>
  <si>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</si>
  <si>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</si>
  <si>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</si>
  <si>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</si>
  <si>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</si>
  <si>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</si>
  <si>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</si>
  <si>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</si>
  <si>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</si>
  <si>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</si>
  <si>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</si>
  <si>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</si>
  <si>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</si>
  <si>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</si>
  <si>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</si>
  <si>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</si>
  <si>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</si>
  <si>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</si>
  <si>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</si>
  <si>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</si>
  <si>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</si>
  <si>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</si>
  <si>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</si>
  <si>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</si>
  <si>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</si>
  <si>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</si>
  <si>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</si>
  <si>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</si>
  <si>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</si>
  <si>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</si>
  <si>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</si>
  <si>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</si>
  <si>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</si>
  <si>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</si>
  <si>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</si>
  <si>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</si>
  <si>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</si>
  <si>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</si>
  <si>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</si>
  <si>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</si>
  <si>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</si>
  <si>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</si>
  <si>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</si>
  <si>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</si>
  <si>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</si>
  <si>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</si>
  <si>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</si>
  <si>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</si>
  <si>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</si>
  <si>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</si>
  <si>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</si>
  <si>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</si>
  <si>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</si>
  <si>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</si>
  <si>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</si>
  <si>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</si>
  <si>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</si>
  <si>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</si>
  <si>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</si>
  <si>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</si>
  <si>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</si>
  <si>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</si>
  <si>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</si>
  <si>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</si>
  <si>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</si>
  <si>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</si>
  <si>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</si>
  <si>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</si>
  <si>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</si>
  <si>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</si>
  <si>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</si>
  <si>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</si>
  <si>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</si>
  <si>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</si>
  <si>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</si>
  <si>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</si>
  <si>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</si>
  <si>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</si>
  <si>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</si>
  <si>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</si>
  <si>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</si>
  <si>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</si>
  <si>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</si>
  <si>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</si>
  <si>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</si>
  <si>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</si>
  <si>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</si>
  <si>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</si>
  <si>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</si>
  <si>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</si>
  <si>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</si>
  <si>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</si>
  <si>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</si>
  <si>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</si>
  <si>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</si>
  <si>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</si>
  <si>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</si>
  <si>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</si>
  <si>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</si>
  <si>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</si>
  <si>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</si>
  <si>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</si>
  <si>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</si>
  <si>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</si>
  <si>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</si>
  <si>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</si>
  <si>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</si>
  <si>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</si>
  <si>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</si>
  <si>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</si>
  <si>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</si>
  <si>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</si>
  <si>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</si>
  <si>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</si>
  <si>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</si>
  <si>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</si>
  <si>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</si>
  <si>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</si>
  <si>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</si>
  <si>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</si>
  <si>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</si>
  <si>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</si>
  <si>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</si>
  <si>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</si>
  <si>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</si>
  <si>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</si>
  <si>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</si>
  <si>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</si>
  <si>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</si>
  <si>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</si>
  <si>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</si>
  <si>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</si>
  <si>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</si>
  <si>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</si>
  <si>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</si>
  <si>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</si>
  <si>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</si>
  <si>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</si>
  <si>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</si>
  <si>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</si>
  <si>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</si>
  <si>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</si>
  <si>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</si>
  <si>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</si>
  <si>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</si>
  <si>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</si>
  <si>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</si>
  <si>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</si>
  <si>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</si>
  <si>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</si>
  <si>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</si>
  <si>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</si>
  <si>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</si>
  <si>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</si>
  <si>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</si>
  <si>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</si>
  <si>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</si>
  <si>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</si>
  <si>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</si>
  <si>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</si>
  <si>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</si>
  <si>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</si>
  <si>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</si>
  <si>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</si>
  <si>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</si>
  <si>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</si>
  <si>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</si>
  <si>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</si>
  <si>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</si>
  <si>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</si>
  <si>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</si>
  <si>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</si>
  <si>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</si>
  <si>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</si>
  <si>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</si>
  <si>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</si>
  <si>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</si>
  <si>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</si>
  <si>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</si>
  <si>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</si>
  <si>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</si>
  <si>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</si>
  <si>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</si>
  <si>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</si>
  <si>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</si>
  <si>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</si>
  <si>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</si>
  <si>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</si>
  <si>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</si>
  <si>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</si>
  <si>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</si>
  <si>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</si>
  <si>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</si>
  <si>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</si>
  <si>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</si>
  <si>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</si>
  <si>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</si>
  <si>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</si>
  <si>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</si>
  <si>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</si>
  <si>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</si>
  <si>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</si>
  <si>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</si>
  <si>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</si>
  <si>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</si>
  <si>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</si>
  <si>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</si>
  <si>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</si>
  <si>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</si>
  <si>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</si>
  <si>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</si>
  <si>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</si>
  <si>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</si>
  <si>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</si>
  <si>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</si>
  <si>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</si>
  <si>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</si>
  <si>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</si>
  <si>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</si>
  <si>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</si>
  <si>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</si>
  <si>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</si>
  <si>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</si>
  <si>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</si>
  <si>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</si>
  <si>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</si>
  <si>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</si>
  <si>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</si>
  <si>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</si>
  <si>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</si>
  <si>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</si>
  <si>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</si>
  <si>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</si>
  <si>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</si>
  <si>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</si>
  <si>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</si>
  <si>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</si>
  <si>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</si>
  <si>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</si>
  <si>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</si>
  <si>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</si>
  <si>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</si>
  <si>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</si>
  <si>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</si>
  <si>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</si>
  <si>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</si>
  <si>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</si>
  <si>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</si>
  <si>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</si>
  <si>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</si>
  <si>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</si>
  <si>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</si>
  <si>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</si>
  <si>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</si>
  <si>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</si>
  <si>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</si>
  <si>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</si>
  <si>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</si>
  <si>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</si>
  <si>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</si>
  <si>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</si>
  <si>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</si>
  <si>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</si>
  <si>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</si>
  <si>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</si>
  <si>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</si>
  <si>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</si>
  <si>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</si>
  <si>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</si>
  <si>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</si>
  <si>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</si>
  <si>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</si>
  <si>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</si>
  <si>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</si>
  <si>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</si>
  <si>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</si>
  <si>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</si>
  <si>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</si>
  <si>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</si>
  <si>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</si>
  <si>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</si>
  <si>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</si>
  <si>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</si>
  <si>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</si>
  <si>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</si>
  <si>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</si>
  <si>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</si>
  <si>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</si>
  <si>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</si>
  <si>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</si>
  <si>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</si>
  <si>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</si>
  <si>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</si>
  <si>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</si>
  <si>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</si>
  <si>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</si>
  <si>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</si>
  <si>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</si>
  <si>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</si>
  <si>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</si>
  <si>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</si>
  <si>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</si>
  <si>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</si>
  <si>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</si>
  <si>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</si>
  <si>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</si>
  <si>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</si>
  <si>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</si>
  <si>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</si>
  <si>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</si>
  <si>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</si>
  <si>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</si>
  <si>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</si>
  <si>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</si>
  <si>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</si>
  <si>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</si>
  <si>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</si>
  <si>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</si>
  <si>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</si>
  <si>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</si>
  <si>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</si>
  <si>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</si>
  <si>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</si>
  <si>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</si>
  <si>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</si>
  <si>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</si>
  <si>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</si>
  <si>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</si>
  <si>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</si>
  <si>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</si>
  <si>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</si>
  <si>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</si>
  <si>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</si>
  <si>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</si>
  <si>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</si>
  <si>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</si>
  <si>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</si>
  <si>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</si>
  <si>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</si>
  <si>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</si>
  <si>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</si>
  <si>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</si>
  <si>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</si>
  <si>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</si>
  <si>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</si>
  <si>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</si>
  <si>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</si>
  <si>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</si>
  <si>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</si>
  <si>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</si>
  <si>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</si>
  <si>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</si>
  <si>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</si>
  <si>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</si>
  <si>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</si>
  <si>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</si>
  <si>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</si>
  <si>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</si>
  <si>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</si>
  <si>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</si>
  <si>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</si>
  <si>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</si>
  <si>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</si>
  <si>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</si>
  <si>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</si>
  <si>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</si>
  <si>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</si>
  <si>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</si>
  <si>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</si>
  <si>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</si>
  <si>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</si>
  <si>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</si>
  <si>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</si>
  <si>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</si>
  <si>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</si>
  <si>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</si>
  <si>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</si>
  <si>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</si>
  <si>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</si>
  <si>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</si>
  <si>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</si>
  <si>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</si>
  <si>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</si>
  <si>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</si>
  <si>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</si>
  <si>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</si>
  <si>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</si>
  <si>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</si>
  <si>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</si>
  <si>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</si>
  <si>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</si>
  <si>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</si>
  <si>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</si>
  <si>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</si>
  <si>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</si>
  <si>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</si>
  <si>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</si>
  <si>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</si>
  <si>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</si>
  <si>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</si>
  <si>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</si>
  <si>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</si>
  <si>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</si>
  <si>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</si>
  <si>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</si>
  <si>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</si>
  <si>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</si>
  <si>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</si>
  <si>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</si>
  <si>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</si>
  <si>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</si>
  <si>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</si>
  <si>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</si>
  <si>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</si>
  <si>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</si>
  <si>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</si>
  <si>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</si>
  <si>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</si>
  <si>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</si>
  <si>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</si>
  <si>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</si>
  <si>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</si>
  <si>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</si>
  <si>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</si>
  <si>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</si>
  <si>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</si>
  <si>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</si>
  <si>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</si>
  <si>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</si>
  <si>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</si>
  <si>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</si>
  <si>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</si>
  <si>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</si>
  <si>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</si>
  <si>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</si>
  <si>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</si>
  <si>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</si>
  <si>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</si>
  <si>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</si>
  <si>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</si>
  <si>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</si>
  <si>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</si>
  <si>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</si>
  <si>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</si>
  <si>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</si>
  <si>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</si>
  <si>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</si>
  <si>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</si>
  <si>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</si>
  <si>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</si>
  <si>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</si>
  <si>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</si>
  <si>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</si>
  <si>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</si>
  <si>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</si>
  <si>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</si>
  <si>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</si>
  <si>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</si>
  <si>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</si>
  <si>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</si>
  <si>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</si>
  <si>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</si>
  <si>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</si>
  <si>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</si>
  <si>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</si>
  <si>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</si>
  <si>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</si>
  <si>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</si>
  <si>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</si>
  <si>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</si>
  <si>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</si>
  <si>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</si>
  <si>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</si>
  <si>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</si>
  <si>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</si>
  <si>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</si>
  <si>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</si>
  <si>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</si>
  <si>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</si>
  <si>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</si>
  <si>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</si>
  <si>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</si>
  <si>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</si>
  <si>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</si>
  <si>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</si>
  <si>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</si>
  <si>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</si>
  <si>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</si>
  <si>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</si>
  <si>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</si>
  <si>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</si>
  <si>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</si>
  <si>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</si>
  <si>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</si>
  <si>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</si>
  <si>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</si>
  <si>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</si>
  <si>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</si>
  <si>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</si>
  <si>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</si>
  <si>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</si>
  <si>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</si>
  <si>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</si>
  <si>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</si>
  <si>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</si>
  <si>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</si>
  <si>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</si>
  <si>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</si>
  <si>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</si>
  <si>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</si>
  <si>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</si>
  <si>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</si>
  <si>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</si>
  <si>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</si>
  <si>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</si>
  <si>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</si>
  <si>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</si>
  <si>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</si>
  <si>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</si>
  <si>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</si>
  <si>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</si>
  <si>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</si>
  <si>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</si>
  <si>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</si>
  <si>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</si>
  <si>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</si>
  <si>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</si>
  <si>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</si>
  <si>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</si>
  <si>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</si>
  <si>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</si>
  <si>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</si>
  <si>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</si>
  <si>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</si>
  <si>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</si>
  <si>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</si>
  <si>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</si>
  <si>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</si>
  <si>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</si>
  <si>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</si>
  <si>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</si>
  <si>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</si>
  <si>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</si>
  <si>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</si>
  <si>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</si>
  <si>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</si>
  <si>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</si>
  <si>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</si>
  <si>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</si>
  <si>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</si>
  <si>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</si>
  <si>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</si>
  <si>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</si>
  <si>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</si>
  <si>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</si>
  <si>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</si>
  <si>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</si>
  <si>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</si>
  <si>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</si>
  <si>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</si>
  <si>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</si>
  <si>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</si>
  <si>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</si>
  <si>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</si>
  <si>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</si>
  <si>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</si>
  <si>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</si>
  <si>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</si>
  <si>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</si>
  <si>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</si>
  <si>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</si>
  <si>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</si>
  <si>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</si>
  <si>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</si>
  <si>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</si>
  <si>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</si>
  <si>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</si>
  <si>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</si>
  <si>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</si>
  <si>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</si>
  <si>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</si>
  <si>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</si>
  <si>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</si>
  <si>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</si>
  <si>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</si>
  <si>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</si>
  <si>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</si>
  <si>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</si>
  <si>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</si>
  <si>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</si>
  <si>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</si>
  <si>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</si>
  <si>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</si>
  <si>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</si>
  <si>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</si>
  <si>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</si>
  <si>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</si>
  <si>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</si>
  <si>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</si>
  <si>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</si>
  <si>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</si>
  <si>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</si>
  <si>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</si>
  <si>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</si>
  <si>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</si>
  <si>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</si>
  <si>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</si>
  <si>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</si>
  <si>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</si>
  <si>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</si>
  <si>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</si>
  <si>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</si>
  <si>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</si>
  <si>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</si>
  <si>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</si>
  <si>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</si>
  <si>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</si>
  <si>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</si>
  <si>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</si>
  <si>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</si>
  <si>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</si>
  <si>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</si>
  <si>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</si>
  <si>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</si>
  <si>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</si>
  <si>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</si>
  <si>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</si>
  <si>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</si>
  <si>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</si>
  <si>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</si>
  <si>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</si>
  <si>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</si>
  <si>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</si>
  <si>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</si>
  <si>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</si>
  <si>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</si>
  <si>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</si>
  <si>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</si>
  <si>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</si>
  <si>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</si>
  <si>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</si>
  <si>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</si>
  <si>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</si>
  <si>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</si>
  <si>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</si>
  <si>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</si>
  <si>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</si>
  <si>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</si>
  <si>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</si>
  <si>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</si>
  <si>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</si>
  <si>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</si>
  <si>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</si>
  <si>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</si>
  <si>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</si>
  <si>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</si>
  <si>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</si>
  <si>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</si>
  <si>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</si>
  <si>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</si>
  <si>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</si>
  <si>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</si>
  <si>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</si>
  <si>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</si>
  <si>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</si>
  <si>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</si>
  <si>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</si>
  <si>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</si>
  <si>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</si>
  <si>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</si>
  <si>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</si>
  <si>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</si>
  <si>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</si>
  <si>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</si>
  <si>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</si>
  <si>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</si>
  <si>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</si>
  <si>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</si>
  <si>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</si>
  <si>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</si>
  <si>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</si>
  <si>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</si>
  <si>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</si>
  <si>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</si>
  <si>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</si>
  <si>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</si>
  <si>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</si>
  <si>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</si>
  <si>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</si>
  <si>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</si>
  <si>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</si>
  <si>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</si>
  <si>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</si>
  <si>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</si>
  <si>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</si>
  <si>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</si>
  <si>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</si>
  <si>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</si>
  <si>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</si>
  <si>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</si>
  <si>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</si>
  <si>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</si>
  <si>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</si>
  <si>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</si>
  <si>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</si>
  <si>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</si>
  <si>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</si>
  <si>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</si>
  <si>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</si>
  <si>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</si>
  <si>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</si>
  <si>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</si>
  <si>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</si>
  <si>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</si>
  <si>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</si>
  <si>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</si>
  <si>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</si>
  <si>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</si>
  <si>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</si>
  <si>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</si>
  <si>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</si>
  <si>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</si>
  <si>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</si>
  <si>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</si>
  <si>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</si>
  <si>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</si>
  <si>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</si>
  <si>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</si>
  <si>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</si>
  <si>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</si>
  <si>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</si>
  <si>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</si>
  <si>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</si>
  <si>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</si>
  <si>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</si>
  <si>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</si>
  <si>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</si>
  <si>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</si>
  <si>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</si>
  <si>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</si>
  <si>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</si>
  <si>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</si>
  <si>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</si>
  <si>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</si>
  <si>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</si>
  <si>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</si>
  <si>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</si>
  <si>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</si>
  <si>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</si>
  <si>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</si>
  <si>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</si>
  <si>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</si>
  <si>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</si>
  <si>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</si>
  <si>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</si>
  <si>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</si>
  <si>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</si>
  <si>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</si>
  <si>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</si>
  <si>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</si>
  <si>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</si>
  <si>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</si>
  <si>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</si>
  <si>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</si>
  <si>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</si>
  <si>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</si>
  <si>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</si>
  <si>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</si>
  <si>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</si>
  <si>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</si>
  <si>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</si>
  <si>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</si>
  <si>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</si>
  <si>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</si>
  <si>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</si>
  <si>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</si>
  <si>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</si>
  <si>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</si>
  <si>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</si>
  <si>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</si>
  <si>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</si>
  <si>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</si>
  <si>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</si>
  <si>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</si>
  <si>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</si>
  <si>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</si>
  <si>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</si>
  <si>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</si>
  <si>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</si>
  <si>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</si>
  <si>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</si>
  <si>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</si>
  <si>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</si>
  <si>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</si>
  <si>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</si>
  <si>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</si>
  <si>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</si>
  <si>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</si>
  <si>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</si>
  <si>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</si>
  <si>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</si>
  <si>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</si>
  <si>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</si>
  <si>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</si>
  <si>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</si>
  <si>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</si>
  <si>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</si>
  <si>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</si>
  <si>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</si>
  <si>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</si>
  <si>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</si>
  <si>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</si>
  <si>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</si>
  <si>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</si>
  <si>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</si>
  <si>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</si>
  <si>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</si>
  <si>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</si>
  <si>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</si>
  <si>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</si>
  <si>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</si>
  <si>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</si>
  <si>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</si>
  <si>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</si>
  <si>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</si>
  <si>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</si>
  <si>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</si>
  <si>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</si>
  <si>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</si>
  <si>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</si>
  <si>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</si>
  <si>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</si>
  <si>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</si>
  <si>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</si>
  <si>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</si>
  <si>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</si>
  <si>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</si>
  <si>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</si>
  <si>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</si>
  <si>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</si>
  <si>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</si>
  <si>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</si>
  <si>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</si>
  <si>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</si>
  <si>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</si>
  <si>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</si>
  <si>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</si>
  <si>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</si>
  <si>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</si>
  <si>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</si>
  <si>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</si>
  <si>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</si>
  <si>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</si>
  <si>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</si>
  <si>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</si>
  <si>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</si>
  <si>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</si>
  <si>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</si>
  <si>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</si>
  <si>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</si>
  <si>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</si>
  <si>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</si>
  <si>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</si>
  <si>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</si>
  <si>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</si>
  <si>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</si>
  <si>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</si>
  <si>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</si>
  <si>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</si>
  <si>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</si>
  <si>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</si>
  <si>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</si>
  <si>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</si>
  <si>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</si>
  <si>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</si>
  <si>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</si>
  <si>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</si>
  <si>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</si>
  <si>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</si>
  <si>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</si>
  <si>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</si>
  <si>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</si>
  <si>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</si>
  <si>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</si>
  <si>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</si>
  <si>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</si>
  <si>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</si>
  <si>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</si>
  <si>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</si>
  <si>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</si>
  <si>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</si>
  <si>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</si>
  <si>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</si>
  <si>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</si>
  <si>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</si>
  <si>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</si>
  <si>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</si>
  <si>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</si>
  <si>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</si>
  <si>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</si>
  <si>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</si>
  <si>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</si>
  <si>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</si>
  <si>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</si>
  <si>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</si>
  <si>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</si>
  <si>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</si>
  <si>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</si>
  <si>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</si>
  <si>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</si>
  <si>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</si>
  <si>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</si>
  <si>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</si>
  <si>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</si>
  <si>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</si>
  <si>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</si>
  <si>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</si>
  <si>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</si>
  <si>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</si>
  <si>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</si>
  <si>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</si>
  <si>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</si>
  <si>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</si>
  <si>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</si>
  <si>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</si>
  <si>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</si>
  <si>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</si>
  <si>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</si>
  <si>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</si>
  <si>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</si>
  <si>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</si>
  <si>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</si>
  <si>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</si>
  <si>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</si>
  <si>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</si>
  <si>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</si>
  <si>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</si>
  <si>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</si>
  <si>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</si>
  <si>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</si>
  <si>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</si>
  <si>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</si>
  <si>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</si>
  <si>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</si>
  <si>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</si>
  <si>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</si>
  <si>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</si>
  <si>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</si>
  <si>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</si>
  <si>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</si>
  <si>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</si>
  <si>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</si>
  <si>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</si>
  <si>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</si>
  <si>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</si>
  <si>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</si>
  <si>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</si>
  <si>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</si>
  <si>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</si>
  <si>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</si>
  <si>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</si>
  <si>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</si>
  <si>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</si>
  <si>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</si>
  <si>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</si>
  <si>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</si>
  <si>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</si>
  <si>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</si>
  <si>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</si>
  <si>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</si>
  <si>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</si>
  <si>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</si>
  <si>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</si>
  <si>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</si>
  <si>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</si>
  <si>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</si>
  <si>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</si>
  <si>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</si>
  <si>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</si>
  <si>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</si>
  <si>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</si>
  <si>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</si>
  <si>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</si>
  <si>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</si>
  <si>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</si>
  <si>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</si>
  <si>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</si>
  <si>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</si>
  <si>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</si>
  <si>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</si>
  <si>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</si>
  <si>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</si>
  <si>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</si>
  <si>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</si>
  <si>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</si>
  <si>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</si>
  <si>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</si>
  <si>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</si>
  <si>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</si>
  <si>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</si>
  <si>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</si>
  <si>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</si>
  <si>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</si>
  <si>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</si>
  <si>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</si>
  <si>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</si>
  <si>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</si>
  <si>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</si>
  <si>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</si>
  <si>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</si>
  <si>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</si>
  <si>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</si>
  <si>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</si>
  <si>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</si>
  <si>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</si>
  <si>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</si>
  <si>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</si>
  <si>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</si>
  <si>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</si>
  <si>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</si>
  <si>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</si>
  <si>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</si>
  <si>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</si>
  <si>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</si>
  <si>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</si>
  <si>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</si>
  <si>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</si>
  <si>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</si>
  <si>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</si>
  <si>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</si>
  <si>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</si>
  <si>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</si>
  <si>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</si>
  <si>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</si>
  <si>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</si>
  <si>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</si>
  <si>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</si>
  <si>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</si>
  <si>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</si>
  <si>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</si>
  <si>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</si>
  <si>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</si>
  <si>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</si>
  <si>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</si>
  <si>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</si>
  <si>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</si>
  <si>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</si>
  <si>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</si>
  <si>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</si>
  <si>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</si>
  <si>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</si>
  <si>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</si>
  <si>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</si>
  <si>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</si>
  <si>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</si>
  <si>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</si>
  <si>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</si>
  <si>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</si>
  <si>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</si>
  <si>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</si>
  <si>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</si>
  <si>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</si>
  <si>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</si>
  <si>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</si>
  <si>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</si>
  <si>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</si>
  <si>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</si>
  <si>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</si>
  <si>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</si>
  <si>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</si>
  <si>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</si>
  <si>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</si>
  <si>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</si>
  <si>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</si>
  <si>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</si>
  <si>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</si>
  <si>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</si>
  <si>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</si>
  <si>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</si>
  <si>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</si>
  <si>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</si>
  <si>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</si>
  <si>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</si>
  <si>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</si>
  <si>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</si>
  <si>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</si>
  <si>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</si>
  <si>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</si>
  <si>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</si>
  <si>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</si>
  <si>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</si>
  <si>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</si>
  <si>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</si>
  <si>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</si>
  <si>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</si>
  <si>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</si>
  <si>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</si>
  <si>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</si>
  <si>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</si>
  <si>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</si>
  <si>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</si>
  <si>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</si>
  <si>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</si>
  <si>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</si>
  <si>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</si>
  <si>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</si>
  <si>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</si>
  <si>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</si>
  <si>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</si>
  <si>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</si>
  <si>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</si>
  <si>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</si>
  <si>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</si>
  <si>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</si>
  <si>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</si>
  <si>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</si>
  <si>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</si>
  <si>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</si>
  <si>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</si>
  <si>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</si>
  <si>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</si>
  <si>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</si>
  <si>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</si>
  <si>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</si>
  <si>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</si>
  <si>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</si>
  <si>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</si>
  <si>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</si>
  <si>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</si>
  <si>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</si>
  <si>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</si>
  <si>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</si>
  <si>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</si>
  <si>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</si>
  <si>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</si>
  <si>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</si>
  <si>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</si>
  <si>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</si>
  <si>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</si>
  <si>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</si>
  <si>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</si>
  <si>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</si>
  <si>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</si>
  <si>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</si>
  <si>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</si>
  <si>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</si>
  <si>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</si>
  <si>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</si>
  <si>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</si>
  <si>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</si>
  <si>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</si>
  <si>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</si>
  <si>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</si>
  <si>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</si>
  <si>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</si>
  <si>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</si>
  <si>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</si>
  <si>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</si>
  <si>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</si>
  <si>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</si>
  <si>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</si>
  <si>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</si>
  <si>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</si>
  <si>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</si>
  <si>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</si>
  <si>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</si>
  <si>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</si>
  <si>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</si>
  <si>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</si>
  <si>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</si>
  <si>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</si>
  <si>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</si>
  <si>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</si>
  <si>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</si>
  <si>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</si>
  <si>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</si>
  <si>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</si>
  <si>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</si>
  <si>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</si>
  <si>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</si>
  <si>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</si>
  <si>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</si>
  <si>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</si>
  <si>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</si>
  <si>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</si>
  <si>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</si>
  <si>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</si>
  <si>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</si>
  <si>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</si>
  <si>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</si>
  <si>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</si>
  <si>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</si>
  <si>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</si>
  <si>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</si>
  <si>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</si>
  <si>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</si>
  <si>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</si>
  <si>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</si>
  <si>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</si>
  <si>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</si>
  <si>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</si>
  <si>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</si>
  <si>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</si>
  <si>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</si>
  <si>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</si>
  <si>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</si>
  <si>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</si>
  <si>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</si>
  <si>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</si>
  <si>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</si>
  <si>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</si>
  <si>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</si>
  <si>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</si>
  <si>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</si>
  <si>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</si>
  <si>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</si>
  <si>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</si>
  <si>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</si>
  <si>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</si>
  <si>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</si>
  <si>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</si>
  <si>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</si>
  <si>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</si>
  <si>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</si>
  <si>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</si>
  <si>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</si>
  <si>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</si>
  <si>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</si>
  <si>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</si>
  <si>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</si>
  <si>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</si>
  <si>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</si>
  <si>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</si>
  <si>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</si>
  <si>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</si>
  <si>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</si>
  <si>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</si>
  <si>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</si>
  <si>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</si>
  <si>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</si>
  <si>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</si>
  <si>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</si>
  <si>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</si>
  <si>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</si>
  <si>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</si>
  <si>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</si>
  <si>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</si>
  <si>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</si>
  <si>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</si>
  <si>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</si>
  <si>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</si>
  <si>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</si>
  <si>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</si>
  <si>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</si>
  <si>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</si>
  <si>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</si>
  <si>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</si>
  <si>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</si>
  <si>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</si>
  <si>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</si>
  <si>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</si>
  <si>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</si>
  <si>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</si>
  <si>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</si>
  <si>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</si>
  <si>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</si>
  <si>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</si>
  <si>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</si>
  <si>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</si>
  <si>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</si>
  <si>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</si>
  <si>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</si>
  <si>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</si>
  <si>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</si>
  <si>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</si>
  <si>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</si>
  <si>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</si>
  <si>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</si>
  <si>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</si>
  <si>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</si>
  <si>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</si>
  <si>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</si>
  <si>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</si>
  <si>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</si>
  <si>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</si>
  <si>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</si>
  <si>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</si>
  <si>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</si>
  <si>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</si>
  <si>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</si>
  <si>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</si>
  <si>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</si>
  <si>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</si>
  <si>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</si>
  <si>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</si>
  <si>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</si>
  <si>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</si>
  <si>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</si>
  <si>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</si>
  <si>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</si>
  <si>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</si>
  <si>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</si>
  <si>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</si>
  <si>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</si>
  <si>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</si>
  <si>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</si>
  <si>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</si>
  <si>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</si>
  <si>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</si>
  <si>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</si>
  <si>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</si>
  <si>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</si>
  <si>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</si>
  <si>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</si>
  <si>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</si>
  <si>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</si>
  <si>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</si>
  <si>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</si>
  <si>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</si>
  <si>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</si>
  <si>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</si>
  <si>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</si>
  <si>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</si>
  <si>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</si>
  <si>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</si>
  <si>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</si>
  <si>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</si>
  <si>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</si>
  <si>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</si>
  <si>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</si>
  <si>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</si>
  <si>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</si>
  <si>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</si>
  <si>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</si>
  <si>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</si>
  <si>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</si>
  <si>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</si>
  <si>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</si>
  <si>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</si>
  <si>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</si>
  <si>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</si>
  <si>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</si>
  <si>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</si>
  <si>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</si>
  <si>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</si>
  <si>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</si>
  <si>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</si>
  <si>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</si>
  <si>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</si>
  <si>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</si>
  <si>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</si>
  <si>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</si>
  <si>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</si>
  <si>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</si>
  <si>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</si>
  <si>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</si>
  <si>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</si>
  <si>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</si>
  <si>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</si>
  <si>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</si>
  <si>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</si>
  <si>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</si>
  <si>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</si>
  <si>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</si>
  <si>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</si>
  <si>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</si>
  <si>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</si>
  <si>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</si>
  <si>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</si>
  <si>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</si>
  <si>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</si>
  <si>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</si>
  <si>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</si>
  <si>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</si>
  <si>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</si>
  <si>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</si>
  <si>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</si>
  <si>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</si>
  <si>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</si>
  <si>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</si>
  <si>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</si>
  <si>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</si>
  <si>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</si>
  <si>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</si>
  <si>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</si>
  <si>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</si>
  <si>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</si>
  <si>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</si>
  <si>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</si>
  <si>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</si>
  <si>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</si>
  <si>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</si>
  <si>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</si>
  <si>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</si>
  <si>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</si>
  <si>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</si>
  <si>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</si>
  <si>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</si>
  <si>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</si>
  <si>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</si>
  <si>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</si>
  <si>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</si>
  <si>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</si>
  <si>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</si>
  <si>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</si>
  <si>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</si>
  <si>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</si>
  <si>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</si>
  <si>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</si>
  <si>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</si>
  <si>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</si>
  <si>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</si>
  <si>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</si>
  <si>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</si>
  <si>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</si>
  <si>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</si>
  <si>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</si>
  <si>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</si>
  <si>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</si>
  <si>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</si>
  <si>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</si>
  <si>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</si>
  <si>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</si>
  <si>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</si>
  <si>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</si>
  <si>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</si>
  <si>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</si>
  <si>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</si>
  <si>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</si>
  <si>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</si>
  <si>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</si>
  <si>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</si>
  <si>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</si>
  <si>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</si>
  <si>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</si>
  <si>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</si>
  <si>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</si>
  <si>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</si>
  <si>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</si>
  <si>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</si>
  <si>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</si>
  <si>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</si>
  <si>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</si>
  <si>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</si>
  <si>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</si>
  <si>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</si>
  <si>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</si>
  <si>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</si>
  <si>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</si>
  <si>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</si>
  <si>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</si>
  <si>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</si>
  <si>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</si>
  <si>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</si>
  <si>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</si>
  <si>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</si>
  <si>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</si>
  <si>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</si>
  <si>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</si>
  <si>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</si>
  <si>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</si>
  <si>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</si>
  <si>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</si>
  <si>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</si>
  <si>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</si>
  <si>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</si>
  <si>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</si>
  <si>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</si>
  <si>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</si>
  <si>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</si>
  <si>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</si>
  <si>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</si>
  <si>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</si>
  <si>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</si>
  <si>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</si>
  <si>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</si>
  <si>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</si>
  <si>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</si>
  <si>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</si>
  <si>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</si>
  <si>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</si>
  <si>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</si>
  <si>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</si>
  <si>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</si>
  <si>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</si>
  <si>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</si>
  <si>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</si>
  <si>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</si>
  <si>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</si>
  <si>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</si>
  <si>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</si>
  <si>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</si>
  <si>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</si>
  <si>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</si>
  <si>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</si>
  <si>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</si>
  <si>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</si>
  <si>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</si>
  <si>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</si>
  <si>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</si>
  <si>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</si>
  <si>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</si>
  <si>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</si>
  <si>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</si>
  <si>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</si>
  <si>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</si>
  <si>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</si>
  <si>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</si>
  <si>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</si>
  <si>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</si>
  <si>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</si>
  <si>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</si>
  <si>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</si>
  <si>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</si>
  <si>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</si>
  <si>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</si>
  <si>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</si>
  <si>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</si>
  <si>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</si>
  <si>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</si>
  <si>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</si>
  <si>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</si>
  <si>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</si>
  <si>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</si>
  <si>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</si>
  <si>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</si>
  <si>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</si>
  <si>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</si>
  <si>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</si>
  <si>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</si>
  <si>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</si>
  <si>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</si>
  <si>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</si>
  <si>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</si>
  <si>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</si>
  <si>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</si>
  <si>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</si>
  <si>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Name</t>
  </si>
  <si>
    <t>Roast Name</t>
  </si>
  <si>
    <t>Row Labels</t>
  </si>
  <si>
    <t>Grand Total</t>
  </si>
  <si>
    <t>Jan</t>
  </si>
  <si>
    <t>Feb</t>
  </si>
  <si>
    <t>Sep</t>
  </si>
  <si>
    <t>Oct</t>
  </si>
  <si>
    <t>Nov</t>
  </si>
  <si>
    <t>Dec</t>
  </si>
  <si>
    <t>2021</t>
  </si>
  <si>
    <t>2022</t>
  </si>
  <si>
    <t>Sum of Sales</t>
  </si>
  <si>
    <t>Column Labels</t>
  </si>
  <si>
    <t>Arabica</t>
  </si>
  <si>
    <t>Excelsa</t>
  </si>
  <si>
    <t>Liberica</t>
  </si>
  <si>
    <t>Robusta</t>
  </si>
  <si>
    <t>Loyalty Cards</t>
  </si>
  <si>
    <t>2019</t>
  </si>
  <si>
    <t>Mar</t>
  </si>
  <si>
    <t>Apr</t>
  </si>
  <si>
    <t>May</t>
  </si>
  <si>
    <t>Jun</t>
  </si>
  <si>
    <t>Jul</t>
  </si>
  <si>
    <t>Aug</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</si>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</sst>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quot;Kg&quot;"/>
    <numFmt numFmtId="166" formatCode="dd/mmm/yyyy"/>
    <numFmt numFmtId="167" formatCode="_-[$$-409]* #,##0.00_ ;_-[$$-409]* \-#,##0.00\ ;_-[$$-409]* &quot;-&quot;??_ ;_-@_ "/>
  </numFmts>
  <fonts count="3" x14ac:knownFonts="1">
    <font>
      <sz val="11"/>
      <color theme="1"/>
      <name val="Calibri"/>
      <family val="2"/>
      <scheme val="minor"/>
    </font>
    <font>
      <sz val="11"/>
      <color indexed="8"/>
      <name val="Calibri"/>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7" fontId="1" fillId="0" borderId="0" xfId="0" applyNumberFormat="1" applyFont="1" applyAlignment="1">
      <alignment vertical="center"/>
    </xf>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0" fontId="2" fillId="0" borderId="0" xfId="0" pivotButton="1" applyFont="1"/>
    <xf numFmtId="0" fontId="2" fillId="0" borderId="0" xfId="0" applyFont="1"/>
    <xf numFmtId="0" fontId="2" fillId="0" borderId="0" xfId="0" applyFont="1" applyAlignment="1">
      <alignment horizontal="left"/>
    </xf>
    <xf numFmtId="3" fontId="2" fillId="0" borderId="0" xfId="0" applyNumberFormat="1" applyFont="1"/>
  </cellXfs>
  <cellStyles count="1">
    <cellStyle name="Normal" xfId="0" builtinId="0"/>
  </cellStyles>
  <dxfs count="33">
    <dxf>
      <numFmt numFmtId="0" formatCode="General"/>
    </dxf>
    <dxf>
      <numFmt numFmtId="167" formatCode="_-[$$-409]* #,##0.00_ ;_-[$$-409]* \-#,##0.00\ ;_-[$$-409]* &quot;-&quot;??_ ;_-@_ "/>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b/>
        <i val="0"/>
        <sz val="11"/>
        <color theme="0"/>
        <name val="Calibri"/>
        <family val="2"/>
        <scheme val="minor"/>
      </font>
      <fill>
        <patternFill patternType="none">
          <bgColor auto="1"/>
        </patternFill>
      </fill>
    </dxf>
    <dxf>
      <font>
        <b/>
        <i val="0"/>
        <sz val="12"/>
        <color theme="0"/>
        <name val="Calibri"/>
        <family val="2"/>
        <scheme val="minor"/>
      </font>
      <fill>
        <patternFill patternType="solid">
          <fgColor theme="0"/>
          <bgColor rgb="FF3E3232"/>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0"/>
        <name val="Calibri"/>
        <family val="2"/>
        <scheme val="minor"/>
      </font>
      <fill>
        <patternFill patternType="solid">
          <bgColor rgb="FF3E3232"/>
        </patternFill>
      </fill>
    </dxf>
    <dxf>
      <fill>
        <patternFill>
          <bgColor rgb="FF3E3232"/>
        </patternFill>
      </fill>
    </dxf>
  </dxfs>
  <tableStyles count="3" defaultTableStyle="TableStyleMedium2" defaultPivotStyle="PivotStyleMedium9">
    <tableStyle name="Invisible" pivot="0" table="0" count="0" xr9:uid="{6C7BD459-F759-4CEC-A9D6-2F8DEF25F7EF}"/>
    <tableStyle name="Slicer Style 1" pivot="0" table="0" count="6" xr9:uid="{07F06A2C-1C33-4E72-A6C6-1C954872A246}">
      <tableStyleElement type="wholeTable" dxfId="32"/>
      <tableStyleElement type="headerRow" dxfId="31"/>
    </tableStyle>
    <tableStyle name="Timeline Style 1" pivot="0" table="0" count="8" xr9:uid="{FFFEB266-165B-4F2A-AF6F-61C4068584B3}">
      <tableStyleElement type="wholeTable" dxfId="30"/>
      <tableStyleElement type="headerRow" dxfId="29"/>
    </tableStyle>
  </tableStyles>
  <colors>
    <mruColors>
      <color rgb="FF7E6363"/>
      <color rgb="FFF08080"/>
      <color rgb="FF3E3232"/>
      <color rgb="FFFFD700"/>
      <color rgb="FF00CED1"/>
      <color rgb="FFFF5733"/>
      <color rgb="FF060107"/>
      <color rgb="FFA87C3C"/>
      <color rgb="FF48DCD1"/>
      <color rgb="FF503C3C"/>
    </mruColors>
  </colors>
  <extLst>
    <ext xmlns:x14="http://schemas.microsoft.com/office/spreadsheetml/2009/9/main" uri="{46F421CA-312F-682f-3DD2-61675219B42D}">
      <x14:dxfs count="4">
        <dxf>
          <font>
            <sz val="16"/>
            <color rgb="FF7E6363"/>
          </font>
        </dxf>
        <dxf>
          <font>
            <b/>
            <i val="0"/>
            <sz val="12"/>
            <color theme="0"/>
            <name val="Calibri"/>
            <family val="2"/>
            <scheme val="minor"/>
          </font>
        </dxf>
        <dxf>
          <font>
            <b/>
            <i val="0"/>
            <color rgb="FF7E6363"/>
            <name val="Calibri"/>
            <family val="2"/>
            <scheme val="minor"/>
          </font>
        </dxf>
        <dxf>
          <font>
            <color rgb="FF7E6363"/>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7E6363"/>
            </patternFill>
          </fill>
        </dxf>
        <dxf>
          <font>
            <sz val="11"/>
            <color theme="0"/>
            <name val="Calibri"/>
            <family val="2"/>
            <scheme val="minor"/>
          </font>
        </dxf>
        <dxf>
          <font>
            <sz val="11"/>
            <color theme="0"/>
            <name val="Calibri"/>
            <family val="2"/>
            <scheme val="minor"/>
          </font>
        </dxf>
        <dxf>
          <font>
            <sz val="11"/>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Pie Chart!PivotTable2</c:name>
    <c:fmtId val="9"/>
  </c:pivotSource>
  <c:chart>
    <c:title>
      <c:tx>
        <c:rich>
          <a:bodyPr rot="0" spcFirstLastPara="1" vertOverflow="ellipsis" vert="horz" wrap="square" anchor="ctr" anchorCtr="1"/>
          <a:lstStyle/>
          <a:p>
            <a:pPr algn="ctr" rtl="0">
              <a:defRPr lang="en-US" sz="1600" b="1" i="0" u="none" strike="noStrike" kern="1200" spc="0" baseline="0">
                <a:solidFill>
                  <a:schemeClr val="bg1"/>
                </a:solidFill>
                <a:latin typeface="+mn-lt"/>
                <a:ea typeface="+mn-ea"/>
                <a:cs typeface="+mn-cs"/>
              </a:defRPr>
            </a:pPr>
            <a:r>
              <a:rPr lang="en-US" sz="1600" b="1" i="0" u="none" strike="noStrike" kern="1200" spc="0" baseline="0">
                <a:solidFill>
                  <a:schemeClr val="bg1"/>
                </a:solidFill>
                <a:latin typeface="+mn-lt"/>
                <a:ea typeface="+mn-ea"/>
                <a:cs typeface="+mn-cs"/>
              </a:rPr>
              <a:t>Sales by Country</a:t>
            </a:r>
          </a:p>
        </c:rich>
      </c:tx>
      <c:overlay val="0"/>
      <c:spPr>
        <a:noFill/>
        <a:ln>
          <a:noFill/>
        </a:ln>
        <a:effectLst/>
      </c:sp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733"/>
          </a:solidFill>
          <a:ln w="19050">
            <a:solidFill>
              <a:schemeClr val="lt1"/>
            </a:solidFill>
          </a:ln>
          <a:effectLst/>
        </c:spPr>
      </c:pivotFmt>
      <c:pivotFmt>
        <c:idx val="11"/>
        <c:spPr>
          <a:solidFill>
            <a:srgbClr val="00CED1"/>
          </a:solidFill>
          <a:ln w="19050">
            <a:solidFill>
              <a:schemeClr val="lt1"/>
            </a:solidFill>
          </a:ln>
          <a:effectLst/>
        </c:spPr>
      </c:pivotFmt>
      <c:pivotFmt>
        <c:idx val="12"/>
        <c:spPr>
          <a:solidFill>
            <a:srgbClr val="FFD700"/>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5733"/>
          </a:solidFill>
          <a:ln w="19050">
            <a:solidFill>
              <a:schemeClr val="lt1"/>
            </a:solidFill>
          </a:ln>
          <a:effectLst/>
        </c:spPr>
      </c:pivotFmt>
      <c:pivotFmt>
        <c:idx val="15"/>
        <c:spPr>
          <a:solidFill>
            <a:srgbClr val="00CED1"/>
          </a:solidFill>
          <a:ln w="19050">
            <a:solidFill>
              <a:schemeClr val="lt1"/>
            </a:solidFill>
          </a:ln>
          <a:effectLst/>
        </c:spPr>
      </c:pivotFmt>
      <c:pivotFmt>
        <c:idx val="16"/>
        <c:spPr>
          <a:solidFill>
            <a:srgbClr val="FFD700"/>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5733"/>
          </a:solidFill>
          <a:ln w="19050">
            <a:solidFill>
              <a:schemeClr val="lt1"/>
            </a:solidFill>
          </a:ln>
          <a:effectLst/>
        </c:spPr>
      </c:pivotFmt>
      <c:pivotFmt>
        <c:idx val="19"/>
        <c:spPr>
          <a:solidFill>
            <a:srgbClr val="00CED1"/>
          </a:solidFill>
          <a:ln w="19050">
            <a:solidFill>
              <a:schemeClr val="lt1"/>
            </a:solidFill>
          </a:ln>
          <a:effectLst/>
        </c:spPr>
      </c:pivotFmt>
      <c:pivotFmt>
        <c:idx val="20"/>
        <c:spPr>
          <a:solidFill>
            <a:srgbClr val="FFD700"/>
          </a:solidFill>
          <a:ln w="19050">
            <a:solidFill>
              <a:schemeClr val="lt1"/>
            </a:solidFill>
          </a:ln>
          <a:effectLst/>
        </c:spPr>
      </c:pivotFmt>
      <c:pivotFmt>
        <c:idx val="2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5733"/>
          </a:solidFill>
          <a:ln w="19050">
            <a:solidFill>
              <a:schemeClr val="lt1"/>
            </a:solidFill>
          </a:ln>
          <a:effectLst/>
        </c:spPr>
      </c:pivotFmt>
      <c:pivotFmt>
        <c:idx val="23"/>
        <c:spPr>
          <a:solidFill>
            <a:srgbClr val="00CED1"/>
          </a:solidFill>
          <a:ln w="19050">
            <a:solidFill>
              <a:schemeClr val="lt1"/>
            </a:solidFill>
          </a:ln>
          <a:effectLst/>
        </c:spPr>
      </c:pivotFmt>
      <c:pivotFmt>
        <c:idx val="24"/>
        <c:spPr>
          <a:solidFill>
            <a:srgbClr val="FFD700"/>
          </a:solidFill>
          <a:ln w="19050">
            <a:solidFill>
              <a:schemeClr val="lt1"/>
            </a:solidFill>
          </a:ln>
          <a:effectLst/>
        </c:spPr>
      </c:pivotFmt>
    </c:pivotFmts>
    <c:plotArea>
      <c:layout/>
      <c:pieChart>
        <c:varyColors val="1"/>
        <c:ser>
          <c:idx val="0"/>
          <c:order val="0"/>
          <c:tx>
            <c:strRef>
              <c:f>'Country Pie Chart'!$B$3</c:f>
              <c:strCache>
                <c:ptCount val="1"/>
                <c:pt idx="0">
                  <c:v>Total</c:v>
                </c:pt>
              </c:strCache>
            </c:strRef>
          </c:tx>
          <c:dPt>
            <c:idx val="0"/>
            <c:bubble3D val="0"/>
            <c:spPr>
              <a:solidFill>
                <a:srgbClr val="FF5733"/>
              </a:solidFill>
              <a:ln w="19050">
                <a:solidFill>
                  <a:schemeClr val="lt1"/>
                </a:solidFill>
              </a:ln>
              <a:effectLst/>
            </c:spPr>
            <c:extLst>
              <c:ext xmlns:c16="http://schemas.microsoft.com/office/drawing/2014/chart" uri="{C3380CC4-5D6E-409C-BE32-E72D297353CC}">
                <c16:uniqueId val="{00000008-84B0-408D-9E24-A2FA00404284}"/>
              </c:ext>
            </c:extLst>
          </c:dPt>
          <c:dPt>
            <c:idx val="1"/>
            <c:bubble3D val="0"/>
            <c:spPr>
              <a:solidFill>
                <a:srgbClr val="00CED1"/>
              </a:solidFill>
              <a:ln w="19050">
                <a:solidFill>
                  <a:schemeClr val="lt1"/>
                </a:solidFill>
              </a:ln>
              <a:effectLst/>
            </c:spPr>
            <c:extLst>
              <c:ext xmlns:c16="http://schemas.microsoft.com/office/drawing/2014/chart" uri="{C3380CC4-5D6E-409C-BE32-E72D297353CC}">
                <c16:uniqueId val="{0000000A-84B0-408D-9E24-A2FA00404284}"/>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C-84B0-408D-9E24-A2FA00404284}"/>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'Country Pie Chart'!$A$4:$A$7</c:f>
              <c:strCache>
                <c:ptCount val="3"/>
                <c:pt idx="0">
                  <c:v>United States</c:v>
                </c:pt>
                <c:pt idx="1">
                  <c:v>Ireland</c:v>
                </c:pt>
                <c:pt idx="2">
                  <c:v>United Kingdom</c:v>
                </c:pt>
              </c:strCache>
            </c:strRef>
          </c:cat>
          <c:val>
            <c:numRef>
              <c:f>'Country Pie Chart'!$B$4:$B$7</c:f>
              <c:numCache>
                <c:formatCode>#,##0</c:formatCode>
                <c:ptCount val="3"/>
                <c:pt idx="0">
                  <c:v>35638.88499999998</c:v>
                </c:pt>
                <c:pt idx="1">
                  <c:v>6696.8649999999989</c:v>
                </c:pt>
                <c:pt idx="2">
                  <c:v>2798.5050000000001</c:v>
                </c:pt>
              </c:numCache>
            </c:numRef>
          </c:val>
          <c:extLst>
            <c:ext xmlns:c16="http://schemas.microsoft.com/office/drawing/2014/chart" uri="{C3380CC4-5D6E-409C-BE32-E72D297353CC}">
              <c16:uniqueId val="{0000000D-84B0-408D-9E24-A2FA00404284}"/>
            </c:ext>
          </c:extLst>
        </c:ser>
        <c:dLbls>
          <c:dLblPos val="in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3E3232"/>
              </a:solidFill>
              <a:latin typeface="Aptos" panose="020B0004020202020204" pitchFamily="34" charset="0"/>
              <a:ea typeface="+mn-ea"/>
              <a:cs typeface="+mn-cs"/>
            </a:defRPr>
          </a:pPr>
          <a:endParaRPr lang="en-US"/>
        </a:p>
      </c:txPr>
    </c:legend>
    <c:plotVisOnly val="1"/>
    <c:dispBlanksAs val="gap"/>
    <c:showDLblsOverMax val="0"/>
    <c:extLst/>
  </c:chart>
  <c:spPr>
    <a:solidFill>
      <a:srgbClr val="7E636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Line Chart!PivotTable2</c:name>
    <c:fmtId val="6"/>
  </c:pivotSource>
  <c:chart>
    <c:title>
      <c:tx>
        <c:rich>
          <a:bodyPr rot="0" spcFirstLastPara="1" vertOverflow="ellipsis" vert="horz" wrap="square" anchor="ctr" anchorCtr="1"/>
          <a:lstStyle/>
          <a:p>
            <a:pPr>
              <a:defRPr lang="en-US" sz="1200" b="0" i="0" u="none" strike="noStrike" kern="1200" spc="0" baseline="0">
                <a:solidFill>
                  <a:schemeClr val="bg1"/>
                </a:solidFill>
                <a:latin typeface="Aptos" panose="020B0004020202020204" pitchFamily="34" charset="0"/>
                <a:ea typeface="+mn-ea"/>
                <a:cs typeface="+mn-cs"/>
              </a:defRPr>
            </a:pPr>
            <a:r>
              <a:rPr lang="en-IN" sz="1600" b="1">
                <a:solidFill>
                  <a:schemeClr val="bg1"/>
                </a:solidFill>
                <a:latin typeface="Aptos" panose="020B0004020202020204" pitchFamily="34" charset="0"/>
              </a:rPr>
              <a:t>Total Sales over Time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Aptos" panose="020B00040202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CED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5733"/>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D7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0808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Line Chart'!$B$3:$B$4</c:f>
              <c:strCache>
                <c:ptCount val="1"/>
                <c:pt idx="0">
                  <c:v>Arabica</c:v>
                </c:pt>
              </c:strCache>
            </c:strRef>
          </c:tx>
          <c:spPr>
            <a:ln w="28575" cap="rnd">
              <a:solidFill>
                <a:srgbClr val="00CED1"/>
              </a:solidFill>
              <a:round/>
            </a:ln>
            <a:effectLst/>
          </c:spPr>
          <c:marker>
            <c:symbol val="circle"/>
            <c:size val="5"/>
            <c:spPr>
              <a:solidFill>
                <a:schemeClr val="accent1"/>
              </a:solidFill>
              <a:ln w="9525">
                <a:solidFill>
                  <a:schemeClr val="accent1"/>
                </a:solidFill>
              </a:ln>
              <a:effectLst/>
            </c:spPr>
          </c:marker>
          <c:cat>
            <c:multiLvlStrRef>
              <c:f>'total Sales Line Chart'!$A$5:$A$53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Chart'!$B$5:$B$53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4BF-423F-A6C5-C6787976F47D}"/>
            </c:ext>
          </c:extLst>
        </c:ser>
        <c:ser>
          <c:idx val="1"/>
          <c:order val="1"/>
          <c:tx>
            <c:strRef>
              <c:f>'total Sales Line Chart'!$C$3:$C$4</c:f>
              <c:strCache>
                <c:ptCount val="1"/>
                <c:pt idx="0">
                  <c:v>Excelsa</c:v>
                </c:pt>
              </c:strCache>
            </c:strRef>
          </c:tx>
          <c:spPr>
            <a:ln w="28575" cap="rnd">
              <a:solidFill>
                <a:srgbClr val="FF5733"/>
              </a:solidFill>
              <a:round/>
            </a:ln>
            <a:effectLst/>
          </c:spPr>
          <c:marker>
            <c:symbol val="circle"/>
            <c:size val="5"/>
            <c:spPr>
              <a:solidFill>
                <a:schemeClr val="accent2"/>
              </a:solidFill>
              <a:ln w="9525">
                <a:solidFill>
                  <a:schemeClr val="accent2"/>
                </a:solidFill>
              </a:ln>
              <a:effectLst/>
            </c:spPr>
          </c:marker>
          <c:cat>
            <c:multiLvlStrRef>
              <c:f>'total Sales Line Chart'!$A$5:$A$53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Chart'!$C$5:$C$53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4BF-423F-A6C5-C6787976F47D}"/>
            </c:ext>
          </c:extLst>
        </c:ser>
        <c:ser>
          <c:idx val="2"/>
          <c:order val="2"/>
          <c:tx>
            <c:strRef>
              <c:f>'total Sales Line Chart'!$D$3:$D$4</c:f>
              <c:strCache>
                <c:ptCount val="1"/>
                <c:pt idx="0">
                  <c:v>Liberica</c:v>
                </c:pt>
              </c:strCache>
            </c:strRef>
          </c:tx>
          <c:spPr>
            <a:ln w="28575" cap="rnd">
              <a:solidFill>
                <a:srgbClr val="FFD700"/>
              </a:solidFill>
              <a:round/>
            </a:ln>
            <a:effectLst/>
          </c:spPr>
          <c:marker>
            <c:symbol val="circle"/>
            <c:size val="5"/>
            <c:spPr>
              <a:solidFill>
                <a:schemeClr val="accent3"/>
              </a:solidFill>
              <a:ln w="9525">
                <a:solidFill>
                  <a:schemeClr val="accent3"/>
                </a:solidFill>
              </a:ln>
              <a:effectLst/>
            </c:spPr>
          </c:marker>
          <c:cat>
            <c:multiLvlStrRef>
              <c:f>'total Sales Line Chart'!$A$5:$A$53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Chart'!$D$5:$D$53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4BF-423F-A6C5-C6787976F47D}"/>
            </c:ext>
          </c:extLst>
        </c:ser>
        <c:ser>
          <c:idx val="3"/>
          <c:order val="3"/>
          <c:tx>
            <c:strRef>
              <c:f>'total Sales Line Chart'!$E$3:$E$4</c:f>
              <c:strCache>
                <c:ptCount val="1"/>
                <c:pt idx="0">
                  <c:v>Robusta</c:v>
                </c:pt>
              </c:strCache>
            </c:strRef>
          </c:tx>
          <c:spPr>
            <a:ln w="28575" cap="rnd">
              <a:solidFill>
                <a:srgbClr val="F08080"/>
              </a:solidFill>
              <a:round/>
            </a:ln>
            <a:effectLst/>
          </c:spPr>
          <c:marker>
            <c:symbol val="circle"/>
            <c:size val="5"/>
            <c:spPr>
              <a:solidFill>
                <a:schemeClr val="accent4"/>
              </a:solidFill>
              <a:ln w="9525">
                <a:solidFill>
                  <a:schemeClr val="accent4"/>
                </a:solidFill>
              </a:ln>
              <a:effectLst/>
            </c:spPr>
          </c:marker>
          <c:cat>
            <c:multiLvlStrRef>
              <c:f>'total Sales Line Chart'!$A$5:$A$53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Chart'!$E$5:$E$53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4BF-423F-A6C5-C6787976F47D}"/>
            </c:ext>
          </c:extLst>
        </c:ser>
        <c:dLbls>
          <c:showLegendKey val="0"/>
          <c:showVal val="0"/>
          <c:showCatName val="0"/>
          <c:showSerName val="0"/>
          <c:showPercent val="0"/>
          <c:showBubbleSize val="0"/>
        </c:dLbls>
        <c:marker val="1"/>
        <c:smooth val="0"/>
        <c:axId val="507954607"/>
        <c:axId val="1033939327"/>
      </c:lineChart>
      <c:catAx>
        <c:axId val="50795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033939327"/>
        <c:crosses val="autoZero"/>
        <c:auto val="1"/>
        <c:lblAlgn val="ctr"/>
        <c:lblOffset val="100"/>
        <c:noMultiLvlLbl val="0"/>
      </c:catAx>
      <c:valAx>
        <c:axId val="1033939327"/>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title>
          <c:tx>
            <c:rich>
              <a:bodyPr rot="-54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r>
                  <a:rPr lang="en-IN"/>
                  <a:t>USD $</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50795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E6363"/>
    </a:solidFill>
    <a:ln w="9525" cap="flat" cmpd="sng" algn="ctr">
      <a:solidFill>
        <a:schemeClr val="tx1">
          <a:lumMod val="15000"/>
          <a:lumOff val="85000"/>
        </a:schemeClr>
      </a:solidFill>
      <a:round/>
    </a:ln>
    <a:effectLst/>
  </c:spPr>
  <c:txPr>
    <a:bodyPr/>
    <a:lstStyle/>
    <a:p>
      <a:pPr algn="ctr" rtl="0">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[coffeeOrdersData.xlsx]Bar!PivotTable2</c:name>
    <c:fmtId val="15"/>
  </c:pivotSource>
  <c:chart>
    <c:title>
      <c:tx>
        <c:rich>
          <a:bodyPr rot="0" spcFirstLastPara="1" vertOverflow="ellipsis" vert="horz" wrap="square" anchor="ctr" anchorCtr="1"/>
          <a:lstStyle/>
          <a:p>
            <a:pPr algn="ctr" rtl="0">
              <a:defRPr lang="en-US" sz="1600" b="1" i="0" u="none" strike="noStrike" kern="1200" spc="0" baseline="0">
                <a:solidFill>
                  <a:schemeClr val="bg1"/>
                </a:solidFill>
                <a:latin typeface="Aptos" panose="020B0004020202020204" pitchFamily="34" charset="0"/>
                <a:ea typeface="+mn-ea"/>
                <a:cs typeface="+mn-cs"/>
              </a:defRPr>
            </a:pPr>
            <a:r>
              <a:rPr lang="en-US" sz="1600" b="1" i="0" u="none" strike="noStrike" kern="1200" spc="0" baseline="0">
                <a:solidFill>
                  <a:schemeClr val="bg1"/>
                </a:solidFill>
                <a:latin typeface="Aptos" panose="020B0004020202020204" pitchFamily="34" charset="0"/>
                <a:ea typeface="+mn-ea"/>
                <a:cs typeface="+mn-cs"/>
              </a:rPr>
              <a:t>Top 5 Customers</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bg1"/>
              </a:solidFill>
              <a:latin typeface="Aptos" panose="020B0004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E3232">
              <a:alpha val="95000"/>
            </a:srgbClr>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13958829101881"/>
          <c:y val="0.15999419559538081"/>
          <c:w val="0.75940919679695984"/>
          <c:h val="0.80812174788899915"/>
        </c:manualLayout>
      </c:layout>
      <c:barChart>
        <c:barDir val="bar"/>
        <c:grouping val="clustered"/>
        <c:varyColors val="0"/>
        <c:ser>
          <c:idx val="0"/>
          <c:order val="0"/>
          <c:tx>
            <c:strRef>
              <c:f>Bar!$B$3</c:f>
              <c:strCache>
                <c:ptCount val="1"/>
                <c:pt idx="0">
                  <c:v>Total</c:v>
                </c:pt>
              </c:strCache>
            </c:strRef>
          </c:tx>
          <c:spPr>
            <a:solidFill>
              <a:srgbClr val="3E3232">
                <a:alpha val="95000"/>
              </a:srgbClr>
            </a:solidFill>
            <a:ln>
              <a:solidFill>
                <a:schemeClr val="bg1"/>
              </a:solid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Bar!$A$4:$A$9</c:f>
              <c:strCache>
                <c:ptCount val="5"/>
                <c:pt idx="0">
                  <c:v>Don Flintiff</c:v>
                </c:pt>
                <c:pt idx="1">
                  <c:v>Nealson Cuttler</c:v>
                </c:pt>
                <c:pt idx="2">
                  <c:v>Terri Farra</c:v>
                </c:pt>
                <c:pt idx="3">
                  <c:v>Brenn Dundredge</c:v>
                </c:pt>
                <c:pt idx="4">
                  <c:v>Allis Wilmore</c:v>
                </c:pt>
              </c:strCache>
            </c:strRef>
          </c:cat>
          <c:val>
            <c:numRef>
              <c:f>Bar!$B$4:$B$9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8B4-4DE5-9AF1-21DE632FC763}"/>
            </c:ext>
          </c:extLst>
        </c:ser>
        <c:dLbls>
          <c:showLegendKey val="0"/>
          <c:showVal val="0"/>
          <c:showCatName val="0"/>
          <c:showSerName val="0"/>
          <c:showPercent val="0"/>
          <c:showBubbleSize val="0"/>
        </c:dLbls>
        <c:gapWidth val="90"/>
        <c:axId val="1338372591"/>
        <c:axId val="1351114831"/>
      </c:barChart>
      <c:catAx>
        <c:axId val="133837259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Aptos" panose="020B0004020202020204" pitchFamily="34" charset="0"/>
                <a:ea typeface="+mn-ea"/>
                <a:cs typeface="+mn-cs"/>
              </a:defRPr>
            </a:pPr>
            <a:endParaRPr lang="en-US"/>
          </a:p>
        </c:txPr>
        <c:crossAx val="1351114831"/>
        <c:crosses val="autoZero"/>
        <c:auto val="1"/>
        <c:lblAlgn val="ctr"/>
        <c:lblOffset val="100"/>
        <c:noMultiLvlLbl val="0"/>
      </c:catAx>
      <c:valAx>
        <c:axId val="1351114831"/>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338372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E6363"/>
    </a:solidFill>
    <a:ln w="9525" cap="flat" cmpd="sng" algn="ctr">
      <a:solidFill>
        <a:schemeClr val="tx1">
          <a:lumMod val="15000"/>
          <a:lumOff val="85000"/>
        </a:schemeClr>
      </a:solidFill>
      <a:round/>
    </a:ln>
    <a:effectLst/>
  </c:spPr>
  <c:txPr>
    <a:bodyPr/>
    <a:lstStyle/>
    <a:p>
      <a:pPr algn="ctr" rtl="0">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131254</xdr:colOff>
      <xdr:row>3</xdr:row>
      <xdr:rowOff>127000</xdr:rowOff>
    </xdr:to>
    <xdr:sp macro="" textlink="">
      <xdr:nvSpPr>
        <xdr:cNvPr id="3" name="Rectangle: Rounded Corners 2">
          <a:extLst>
            <a:ext uri="{FF2B5EF4-FFF2-40B4-BE49-F238E27FC236}">
              <a16:creationId xmlns:a16="http://schemas.microsoft.com/office/drawing/2014/main" id="{7F1F7D02-DAE4-9F30-EA12-FEB63641547F}"/>
            </a:ext>
          </a:extLst>
        </xdr:cNvPr>
        <xdr:cNvSpPr/>
      </xdr:nvSpPr>
      <xdr:spPr>
        <a:xfrm>
          <a:off x="127000" y="63500"/>
          <a:ext cx="12407921" cy="486833"/>
        </a:xfrm>
        <a:prstGeom prst="roundRect">
          <a:avLst/>
        </a:prstGeom>
        <a:solidFill>
          <a:srgbClr val="3E323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bg1"/>
              </a:solidFill>
              <a:latin typeface="Aptos" panose="020B0004020202020204" pitchFamily="34" charset="0"/>
            </a:rPr>
            <a:t>Coffee - House Dashboard</a:t>
          </a:r>
        </a:p>
      </xdr:txBody>
    </xdr:sp>
    <xdr:clientData/>
  </xdr:twoCellAnchor>
  <xdr:twoCellAnchor>
    <xdr:from>
      <xdr:col>13</xdr:col>
      <xdr:colOff>183847</xdr:colOff>
      <xdr:row>27</xdr:row>
      <xdr:rowOff>65314</xdr:rowOff>
    </xdr:from>
    <xdr:to>
      <xdr:col>21</xdr:col>
      <xdr:colOff>157655</xdr:colOff>
      <xdr:row>41</xdr:row>
      <xdr:rowOff>31447</xdr:rowOff>
    </xdr:to>
    <xdr:graphicFrame macro="">
      <xdr:nvGraphicFramePr>
        <xdr:cNvPr id="4" name="Chart 3">
          <a:extLst>
            <a:ext uri="{FF2B5EF4-FFF2-40B4-BE49-F238E27FC236}">
              <a16:creationId xmlns:a16="http://schemas.microsoft.com/office/drawing/2014/main" id="{05C5AF45-626D-4BAF-A1F8-CF451C21D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8659</xdr:colOff>
      <xdr:row>14</xdr:row>
      <xdr:rowOff>17517</xdr:rowOff>
    </xdr:from>
    <xdr:to>
      <xdr:col>13</xdr:col>
      <xdr:colOff>76200</xdr:colOff>
      <xdr:row>41</xdr:row>
      <xdr:rowOff>32657</xdr:rowOff>
    </xdr:to>
    <xdr:graphicFrame macro="">
      <xdr:nvGraphicFramePr>
        <xdr:cNvPr id="5" name="Chart 4">
          <a:extLst>
            <a:ext uri="{FF2B5EF4-FFF2-40B4-BE49-F238E27FC236}">
              <a16:creationId xmlns:a16="http://schemas.microsoft.com/office/drawing/2014/main" id="{0ADAC24A-3026-470A-A72B-229286B98E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xdr:colOff>
      <xdr:row>4</xdr:row>
      <xdr:rowOff>43295</xdr:rowOff>
    </xdr:from>
    <xdr:to>
      <xdr:col>15</xdr:col>
      <xdr:colOff>34637</xdr:colOff>
      <xdr:row>13</xdr:row>
      <xdr:rowOff>96344</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40ED112C-DD3E-4991-9B90-CBA945B4CE0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5393" y="650967"/>
              <a:ext cx="8542029" cy="159601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203307</xdr:colOff>
      <xdr:row>4</xdr:row>
      <xdr:rowOff>42930</xdr:rowOff>
    </xdr:from>
    <xdr:to>
      <xdr:col>21</xdr:col>
      <xdr:colOff>134900</xdr:colOff>
      <xdr:row>7</xdr:row>
      <xdr:rowOff>128788</xdr:rowOff>
    </xdr:to>
    <mc:AlternateContent xmlns:mc="http://schemas.openxmlformats.org/markup-compatibility/2006" xmlns:a14="http://schemas.microsoft.com/office/drawing/2010/main">
      <mc:Choice Requires="a14">
        <xdr:graphicFrame macro="">
          <xdr:nvGraphicFramePr>
            <xdr:cNvPr id="7" name="Roast Type">
              <a:extLst>
                <a:ext uri="{FF2B5EF4-FFF2-40B4-BE49-F238E27FC236}">
                  <a16:creationId xmlns:a16="http://schemas.microsoft.com/office/drawing/2014/main" id="{FE9573E6-F0A2-4519-850B-B26D41006F91}"/>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8911878" y="636696"/>
              <a:ext cx="3214997" cy="620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200202</xdr:colOff>
      <xdr:row>8</xdr:row>
      <xdr:rowOff>13572</xdr:rowOff>
    </xdr:from>
    <xdr:to>
      <xdr:col>21</xdr:col>
      <xdr:colOff>145461</xdr:colOff>
      <xdr:row>13</xdr:row>
      <xdr:rowOff>98440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DED9B985-A995-41D8-99B1-7863262EA33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87227" y="1337547"/>
              <a:ext cx="1774059" cy="989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190501</xdr:colOff>
      <xdr:row>8</xdr:row>
      <xdr:rowOff>17318</xdr:rowOff>
    </xdr:from>
    <xdr:to>
      <xdr:col>18</xdr:col>
      <xdr:colOff>105732</xdr:colOff>
      <xdr:row>13</xdr:row>
      <xdr:rowOff>105103</xdr:rowOff>
    </xdr:to>
    <mc:AlternateContent xmlns:mc="http://schemas.openxmlformats.org/markup-compatibility/2006" xmlns:a14="http://schemas.microsoft.com/office/drawing/2010/main">
      <mc:Choice Requires="a14">
        <xdr:graphicFrame macro="">
          <xdr:nvGraphicFramePr>
            <xdr:cNvPr id="9" name="Loyalty Cards">
              <a:extLst>
                <a:ext uri="{FF2B5EF4-FFF2-40B4-BE49-F238E27FC236}">
                  <a16:creationId xmlns:a16="http://schemas.microsoft.com/office/drawing/2014/main" id="{FC21D14E-0E04-472A-83B6-A9272F25284C}"/>
                </a:ext>
              </a:extLst>
            </xdr:cNvPr>
            <xdr:cNvGraphicFramePr/>
          </xdr:nvGraphicFramePr>
          <xdr:xfrm>
            <a:off x="0" y="0"/>
            <a:ext cx="0" cy="0"/>
          </xdr:xfrm>
          <a:graphic>
            <a:graphicData uri="http://schemas.microsoft.com/office/drawing/2010/slicer">
              <sle:slicer xmlns:sle="http://schemas.microsoft.com/office/drawing/2010/slicer" name="Loyalty Cards"/>
            </a:graphicData>
          </a:graphic>
        </xdr:graphicFrame>
      </mc:Choice>
      <mc:Fallback xmlns="">
        <xdr:sp macro="" textlink="">
          <xdr:nvSpPr>
            <xdr:cNvPr id="0" name=""/>
            <xdr:cNvSpPr>
              <a:spLocks noTextEdit="1"/>
            </xdr:cNvSpPr>
          </xdr:nvSpPr>
          <xdr:spPr>
            <a:xfrm>
              <a:off x="8823286" y="1358052"/>
              <a:ext cx="1492779" cy="899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176187</xdr:colOff>
      <xdr:row>14</xdr:row>
      <xdr:rowOff>17517</xdr:rowOff>
    </xdr:from>
    <xdr:to>
      <xdr:col>21</xdr:col>
      <xdr:colOff>156775</xdr:colOff>
      <xdr:row>26</xdr:row>
      <xdr:rowOff>152400</xdr:rowOff>
    </xdr:to>
    <xdr:graphicFrame macro="">
      <xdr:nvGraphicFramePr>
        <xdr:cNvPr id="10" name="Chart 9">
          <a:extLst>
            <a:ext uri="{FF2B5EF4-FFF2-40B4-BE49-F238E27FC236}">
              <a16:creationId xmlns:a16="http://schemas.microsoft.com/office/drawing/2014/main" id="{3F165D4F-250F-4655-80B1-4A15E31B4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 refreshedDate="45350.982391898149" createdVersion="8" refreshedVersion="8" minRefreshableVersion="3" recordCount="1000" xr:uid="{3520C262-9634-4BA3-A9C2-0D68BE90831D}">
  <cacheSource type="worksheet">
    <worksheetSource name="Table2"/>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5">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Loyalty Cards"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7510831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x v="0"/>
    <x v="0"/>
    <x v="0"/>
    <n v="9.9499999999999993"/>
    <n v="19.899999999999999"/>
    <x v="0"/>
  </r>
  <r>
    <s v="QEV-37451-860"/>
    <x v="0"/>
    <x v="0"/>
    <s v="E-M-0.5"/>
    <n v="5"/>
    <x v="0"/>
    <s v="aallner0@lulu.com"/>
    <x v="0"/>
    <x v="1"/>
    <x v="0"/>
    <x v="1"/>
    <n v="8.25"/>
    <n v="41.25"/>
    <x v="0"/>
  </r>
  <r>
    <s v="FAA-43335-268"/>
    <x v="1"/>
    <x v="1"/>
    <s v="A-L-1"/>
    <n v="1"/>
    <x v="1"/>
    <s v="jredholes2@tmall.com"/>
    <x v="0"/>
    <x v="2"/>
    <x v="1"/>
    <x v="0"/>
    <n v="12.95"/>
    <n v="12.95"/>
    <x v="0"/>
  </r>
  <r>
    <s v="KAC-83089-793"/>
    <x v="2"/>
    <x v="2"/>
    <s v="E-M-1"/>
    <n v="2"/>
    <x v="2"/>
    <s v=""/>
    <x v="1"/>
    <x v="1"/>
    <x v="0"/>
    <x v="0"/>
    <n v="13.75"/>
    <n v="27.5"/>
    <x v="1"/>
  </r>
  <r>
    <s v="KAC-83089-793"/>
    <x v="2"/>
    <x v="2"/>
    <s v="R-L-2.5"/>
    <n v="2"/>
    <x v="2"/>
    <s v=""/>
    <x v="1"/>
    <x v="0"/>
    <x v="1"/>
    <x v="2"/>
    <n v="27.484999999999996"/>
    <n v="54.969999999999992"/>
    <x v="1"/>
  </r>
  <r>
    <s v="CVP-18956-553"/>
    <x v="3"/>
    <x v="3"/>
    <s v="L-D-1"/>
    <n v="3"/>
    <x v="3"/>
    <s v=""/>
    <x v="0"/>
    <x v="3"/>
    <x v="2"/>
    <x v="0"/>
    <n v="12.95"/>
    <n v="38.849999999999994"/>
    <x v="1"/>
  </r>
  <r>
    <s v="IPP-31994-879"/>
    <x v="4"/>
    <x v="4"/>
    <s v="E-D-0.5"/>
    <n v="3"/>
    <x v="4"/>
    <s v="slobe6@nifty.com"/>
    <x v="0"/>
    <x v="1"/>
    <x v="2"/>
    <x v="1"/>
    <n v="7.29"/>
    <n v="21.87"/>
    <x v="0"/>
  </r>
  <r>
    <s v="SNZ-65340-705"/>
    <x v="5"/>
    <x v="5"/>
    <s v="L-L-0.2"/>
    <n v="1"/>
    <x v="5"/>
    <s v=""/>
    <x v="1"/>
    <x v="3"/>
    <x v="1"/>
    <x v="3"/>
    <n v="4.7549999999999999"/>
    <n v="4.7549999999999999"/>
    <x v="0"/>
  </r>
  <r>
    <s v="EZT-46571-659"/>
    <x v="6"/>
    <x v="6"/>
    <s v="R-M-0.5"/>
    <n v="3"/>
    <x v="6"/>
    <s v="gpetracci8@livejournal.com"/>
    <x v="0"/>
    <x v="0"/>
    <x v="0"/>
    <x v="1"/>
    <n v="5.97"/>
    <n v="17.91"/>
    <x v="1"/>
  </r>
  <r>
    <s v="NWQ-70061-912"/>
    <x v="0"/>
    <x v="7"/>
    <s v="R-M-0.5"/>
    <n v="1"/>
    <x v="7"/>
    <s v="rraven9@ed.gov"/>
    <x v="0"/>
    <x v="0"/>
    <x v="0"/>
    <x v="1"/>
    <n v="5.97"/>
    <n v="5.97"/>
    <x v="1"/>
  </r>
  <r>
    <s v="BKK-47233-845"/>
    <x v="7"/>
    <x v="8"/>
    <s v="A-D-1"/>
    <n v="4"/>
    <x v="8"/>
    <s v="fferbera@businesswire.com"/>
    <x v="0"/>
    <x v="2"/>
    <x v="2"/>
    <x v="0"/>
    <n v="9.9499999999999993"/>
    <n v="39.799999999999997"/>
    <x v="1"/>
  </r>
  <r>
    <s v="VQR-01002-970"/>
    <x v="8"/>
    <x v="9"/>
    <s v="E-L-2.5"/>
    <n v="5"/>
    <x v="9"/>
    <s v="dphizackerlyb@utexas.edu"/>
    <x v="0"/>
    <x v="1"/>
    <x v="1"/>
    <x v="2"/>
    <n v="34.154999999999994"/>
    <n v="170.77499999999998"/>
    <x v="0"/>
  </r>
  <r>
    <s v="SZW-48378-399"/>
    <x v="9"/>
    <x v="10"/>
    <s v="R-M-1"/>
    <n v="5"/>
    <x v="10"/>
    <s v="rscholarc@nyu.edu"/>
    <x v="0"/>
    <x v="0"/>
    <x v="0"/>
    <x v="0"/>
    <n v="9.9499999999999993"/>
    <n v="49.75"/>
    <x v="1"/>
  </r>
  <r>
    <s v="ITA-87418-783"/>
    <x v="10"/>
    <x v="11"/>
    <s v="R-D-2.5"/>
    <n v="2"/>
    <x v="11"/>
    <s v="tvanyutind@wix.com"/>
    <x v="0"/>
    <x v="0"/>
    <x v="2"/>
    <x v="2"/>
    <n v="20.584999999999997"/>
    <n v="41.169999999999995"/>
    <x v="1"/>
  </r>
  <r>
    <s v="GNZ-46006-527"/>
    <x v="11"/>
    <x v="12"/>
    <s v="L-D-0.2"/>
    <n v="3"/>
    <x v="12"/>
    <s v="ptrobee@wunderground.com"/>
    <x v="0"/>
    <x v="3"/>
    <x v="2"/>
    <x v="3"/>
    <n v="3.8849999999999998"/>
    <n v="11.654999999999999"/>
    <x v="0"/>
  </r>
  <r>
    <s v="FYQ-78248-319"/>
    <x v="12"/>
    <x v="13"/>
    <s v="R-M-2.5"/>
    <n v="5"/>
    <x v="13"/>
    <s v="loscroftf@ebay.co.uk"/>
    <x v="0"/>
    <x v="0"/>
    <x v="0"/>
    <x v="2"/>
    <n v="22.884999999999998"/>
    <n v="114.42499999999998"/>
    <x v="1"/>
  </r>
  <r>
    <s v="VAU-44387-624"/>
    <x v="13"/>
    <x v="14"/>
    <s v="A-M-0.2"/>
    <n v="6"/>
    <x v="14"/>
    <s v="malabasterg@hexun.com"/>
    <x v="0"/>
    <x v="2"/>
    <x v="0"/>
    <x v="3"/>
    <n v="3.375"/>
    <n v="20.25"/>
    <x v="1"/>
  </r>
  <r>
    <s v="RDW-33155-159"/>
    <x v="14"/>
    <x v="15"/>
    <s v="A-L-1"/>
    <n v="6"/>
    <x v="15"/>
    <s v="rbroxuph@jimdo.com"/>
    <x v="0"/>
    <x v="2"/>
    <x v="1"/>
    <x v="0"/>
    <n v="12.95"/>
    <n v="77.699999999999989"/>
    <x v="1"/>
  </r>
  <r>
    <s v="TDZ-59011-211"/>
    <x v="15"/>
    <x v="16"/>
    <s v="R-D-2.5"/>
    <n v="4"/>
    <x v="16"/>
    <s v="predfordi@ow.ly"/>
    <x v="1"/>
    <x v="0"/>
    <x v="2"/>
    <x v="2"/>
    <n v="20.584999999999997"/>
    <n v="82.339999999999989"/>
    <x v="0"/>
  </r>
  <r>
    <s v="IDU-25793-399"/>
    <x v="16"/>
    <x v="17"/>
    <s v="A-M-0.2"/>
    <n v="5"/>
    <x v="17"/>
    <s v="acorradinoj@harvard.edu"/>
    <x v="0"/>
    <x v="2"/>
    <x v="0"/>
    <x v="3"/>
    <n v="3.375"/>
    <n v="16.875"/>
    <x v="0"/>
  </r>
  <r>
    <s v="IDU-25793-399"/>
    <x v="16"/>
    <x v="17"/>
    <s v="E-D-0.2"/>
    <n v="4"/>
    <x v="17"/>
    <s v="acorradinoj@harvard.edu"/>
    <x v="0"/>
    <x v="1"/>
    <x v="2"/>
    <x v="3"/>
    <n v="3.645"/>
    <n v="14.58"/>
    <x v="0"/>
  </r>
  <r>
    <s v="NUO-20013-488"/>
    <x v="16"/>
    <x v="18"/>
    <s v="A-D-0.2"/>
    <n v="6"/>
    <x v="18"/>
    <s v="adavidowskyl@netvibes.com"/>
    <x v="0"/>
    <x v="2"/>
    <x v="2"/>
    <x v="3"/>
    <n v="2.9849999999999999"/>
    <n v="17.91"/>
    <x v="1"/>
  </r>
  <r>
    <s v="UQU-65630-479"/>
    <x v="17"/>
    <x v="19"/>
    <s v="R-M-2.5"/>
    <n v="4"/>
    <x v="19"/>
    <s v="aantukm@kickstarter.com"/>
    <x v="0"/>
    <x v="0"/>
    <x v="0"/>
    <x v="2"/>
    <n v="22.884999999999998"/>
    <n v="91.539999999999992"/>
    <x v="0"/>
  </r>
  <r>
    <s v="FEO-11834-332"/>
    <x v="18"/>
    <x v="20"/>
    <s v="A-D-0.2"/>
    <n v="4"/>
    <x v="20"/>
    <s v="ikleinertn@timesonline.co.uk"/>
    <x v="0"/>
    <x v="2"/>
    <x v="2"/>
    <x v="3"/>
    <n v="2.9849999999999999"/>
    <n v="11.94"/>
    <x v="0"/>
  </r>
  <r>
    <s v="TKY-71558-096"/>
    <x v="19"/>
    <x v="21"/>
    <s v="A-M-1"/>
    <n v="1"/>
    <x v="21"/>
    <s v="cblofeldo@amazon.co.uk"/>
    <x v="0"/>
    <x v="2"/>
    <x v="0"/>
    <x v="0"/>
    <n v="11.25"/>
    <n v="11.25"/>
    <x v="1"/>
  </r>
  <r>
    <s v="OXY-65322-253"/>
    <x v="20"/>
    <x v="22"/>
    <s v="E-M-0.2"/>
    <n v="3"/>
    <x v="22"/>
    <s v=""/>
    <x v="0"/>
    <x v="1"/>
    <x v="0"/>
    <x v="3"/>
    <n v="4.125"/>
    <n v="12.375"/>
    <x v="0"/>
  </r>
  <r>
    <s v="EVP-43500-491"/>
    <x v="21"/>
    <x v="23"/>
    <s v="A-M-0.5"/>
    <n v="4"/>
    <x v="23"/>
    <s v="sshalesq@umich.edu"/>
    <x v="0"/>
    <x v="2"/>
    <x v="0"/>
    <x v="1"/>
    <n v="6.75"/>
    <n v="27"/>
    <x v="0"/>
  </r>
  <r>
    <s v="WAG-26945-689"/>
    <x v="22"/>
    <x v="24"/>
    <s v="A-M-0.2"/>
    <n v="5"/>
    <x v="24"/>
    <s v="vdanneilr@mtv.com"/>
    <x v="1"/>
    <x v="2"/>
    <x v="0"/>
    <x v="3"/>
    <n v="3.375"/>
    <n v="16.875"/>
    <x v="1"/>
  </r>
  <r>
    <s v="CHE-78995-767"/>
    <x v="23"/>
    <x v="25"/>
    <s v="A-D-0.5"/>
    <n v="3"/>
    <x v="25"/>
    <s v="tnewburys@usda.gov"/>
    <x v="1"/>
    <x v="2"/>
    <x v="2"/>
    <x v="1"/>
    <n v="5.97"/>
    <n v="17.91"/>
    <x v="1"/>
  </r>
  <r>
    <s v="RYZ-14633-602"/>
    <x v="21"/>
    <x v="26"/>
    <s v="A-D-1"/>
    <n v="4"/>
    <x v="26"/>
    <s v="mcalcuttt@baidu.com"/>
    <x v="1"/>
    <x v="2"/>
    <x v="2"/>
    <x v="0"/>
    <n v="9.9499999999999993"/>
    <n v="39.799999999999997"/>
    <x v="0"/>
  </r>
  <r>
    <s v="WOQ-36015-429"/>
    <x v="24"/>
    <x v="27"/>
    <s v="L-M-0.2"/>
    <n v="5"/>
    <x v="27"/>
    <s v=""/>
    <x v="0"/>
    <x v="3"/>
    <x v="0"/>
    <x v="3"/>
    <n v="4.3650000000000002"/>
    <n v="21.825000000000003"/>
    <x v="1"/>
  </r>
  <r>
    <s v="WOQ-36015-429"/>
    <x v="24"/>
    <x v="27"/>
    <s v="A-D-0.5"/>
    <n v="6"/>
    <x v="27"/>
    <s v=""/>
    <x v="0"/>
    <x v="2"/>
    <x v="2"/>
    <x v="1"/>
    <n v="5.97"/>
    <n v="35.82"/>
    <x v="1"/>
  </r>
  <r>
    <s v="WOQ-36015-429"/>
    <x v="24"/>
    <x v="27"/>
    <s v="L-M-0.5"/>
    <n v="6"/>
    <x v="27"/>
    <s v=""/>
    <x v="0"/>
    <x v="3"/>
    <x v="0"/>
    <x v="1"/>
    <n v="8.73"/>
    <n v="52.38"/>
    <x v="1"/>
  </r>
  <r>
    <s v="SCT-60553-454"/>
    <x v="25"/>
    <x v="28"/>
    <s v="L-L-0.2"/>
    <n v="5"/>
    <x v="28"/>
    <s v="ggatheralx@123-reg.co.uk"/>
    <x v="0"/>
    <x v="3"/>
    <x v="1"/>
    <x v="3"/>
    <n v="4.7549999999999999"/>
    <n v="23.774999999999999"/>
    <x v="1"/>
  </r>
  <r>
    <s v="GFK-52063-244"/>
    <x v="26"/>
    <x v="29"/>
    <s v="L-L-0.5"/>
    <n v="6"/>
    <x v="29"/>
    <s v="uwelberryy@ebay.co.uk"/>
    <x v="2"/>
    <x v="3"/>
    <x v="1"/>
    <x v="1"/>
    <n v="9.51"/>
    <n v="57.06"/>
    <x v="0"/>
  </r>
  <r>
    <s v="AMM-79521-378"/>
    <x v="27"/>
    <x v="30"/>
    <s v="A-D-0.5"/>
    <n v="6"/>
    <x v="30"/>
    <s v="feilhartz@who.int"/>
    <x v="0"/>
    <x v="2"/>
    <x v="2"/>
    <x v="1"/>
    <n v="5.97"/>
    <n v="35.82"/>
    <x v="1"/>
  </r>
  <r>
    <s v="QUQ-90580-772"/>
    <x v="28"/>
    <x v="31"/>
    <s v="L-M-0.2"/>
    <n v="2"/>
    <x v="31"/>
    <s v="zponting10@altervista.org"/>
    <x v="0"/>
    <x v="3"/>
    <x v="0"/>
    <x v="3"/>
    <n v="4.3650000000000002"/>
    <n v="8.73"/>
    <x v="1"/>
  </r>
  <r>
    <s v="LGD-24408-274"/>
    <x v="29"/>
    <x v="32"/>
    <s v="L-L-0.5"/>
    <n v="3"/>
    <x v="32"/>
    <s v="sstrase11@booking.com"/>
    <x v="0"/>
    <x v="3"/>
    <x v="1"/>
    <x v="1"/>
    <n v="9.51"/>
    <n v="28.53"/>
    <x v="1"/>
  </r>
  <r>
    <s v="HCT-95608-959"/>
    <x v="30"/>
    <x v="33"/>
    <s v="R-M-2.5"/>
    <n v="5"/>
    <x v="33"/>
    <s v="dde12@unesco.org"/>
    <x v="0"/>
    <x v="0"/>
    <x v="0"/>
    <x v="2"/>
    <n v="22.884999999999998"/>
    <n v="114.42499999999998"/>
    <x v="1"/>
  </r>
  <r>
    <s v="OFX-99147-470"/>
    <x v="31"/>
    <x v="34"/>
    <s v="R-M-1"/>
    <n v="6"/>
    <x v="34"/>
    <s v=""/>
    <x v="0"/>
    <x v="0"/>
    <x v="0"/>
    <x v="0"/>
    <n v="9.9499999999999993"/>
    <n v="59.699999999999996"/>
    <x v="0"/>
  </r>
  <r>
    <s v="LUO-37559-016"/>
    <x v="32"/>
    <x v="35"/>
    <s v="L-M-1"/>
    <n v="3"/>
    <x v="35"/>
    <s v=""/>
    <x v="0"/>
    <x v="3"/>
    <x v="0"/>
    <x v="0"/>
    <n v="14.55"/>
    <n v="43.650000000000006"/>
    <x v="1"/>
  </r>
  <r>
    <s v="XWC-20610-167"/>
    <x v="33"/>
    <x v="36"/>
    <s v="E-D-0.2"/>
    <n v="2"/>
    <x v="36"/>
    <s v="lyeoland15@pbs.org"/>
    <x v="0"/>
    <x v="1"/>
    <x v="2"/>
    <x v="3"/>
    <n v="3.645"/>
    <n v="7.29"/>
    <x v="0"/>
  </r>
  <r>
    <s v="GPU-79113-136"/>
    <x v="34"/>
    <x v="37"/>
    <s v="R-D-0.2"/>
    <n v="3"/>
    <x v="37"/>
    <s v="atolworthy16@toplist.cz"/>
    <x v="0"/>
    <x v="0"/>
    <x v="2"/>
    <x v="3"/>
    <n v="2.6849999999999996"/>
    <n v="8.0549999999999997"/>
    <x v="0"/>
  </r>
  <r>
    <s v="ULR-52653-960"/>
    <x v="35"/>
    <x v="38"/>
    <s v="L-L-2.5"/>
    <n v="2"/>
    <x v="38"/>
    <s v=""/>
    <x v="0"/>
    <x v="3"/>
    <x v="1"/>
    <x v="2"/>
    <n v="36.454999999999998"/>
    <n v="72.91"/>
    <x v="1"/>
  </r>
  <r>
    <s v="HPI-42308-142"/>
    <x v="36"/>
    <x v="39"/>
    <s v="E-M-0.5"/>
    <n v="2"/>
    <x v="39"/>
    <s v="obaudassi18@seesaa.net"/>
    <x v="0"/>
    <x v="1"/>
    <x v="0"/>
    <x v="1"/>
    <n v="8.25"/>
    <n v="16.5"/>
    <x v="0"/>
  </r>
  <r>
    <s v="XHI-30227-581"/>
    <x v="37"/>
    <x v="40"/>
    <s v="L-D-2.5"/>
    <n v="6"/>
    <x v="40"/>
    <s v="pkingsbury19@comcast.net"/>
    <x v="0"/>
    <x v="3"/>
    <x v="2"/>
    <x v="2"/>
    <n v="29.784999999999997"/>
    <n v="178.70999999999998"/>
    <x v="1"/>
  </r>
  <r>
    <s v="DJH-05202-380"/>
    <x v="38"/>
    <x v="41"/>
    <s v="E-M-2.5"/>
    <n v="2"/>
    <x v="41"/>
    <s v=""/>
    <x v="0"/>
    <x v="1"/>
    <x v="0"/>
    <x v="2"/>
    <n v="31.624999999999996"/>
    <n v="63.249999999999993"/>
    <x v="0"/>
  </r>
  <r>
    <s v="VMW-26889-781"/>
    <x v="39"/>
    <x v="42"/>
    <s v="A-L-0.2"/>
    <n v="2"/>
    <x v="42"/>
    <s v="acurley1b@hao123.com"/>
    <x v="0"/>
    <x v="2"/>
    <x v="1"/>
    <x v="3"/>
    <n v="3.8849999999999998"/>
    <n v="7.77"/>
    <x v="0"/>
  </r>
  <r>
    <s v="DBU-81099-586"/>
    <x v="40"/>
    <x v="43"/>
    <s v="A-D-2.5"/>
    <n v="4"/>
    <x v="43"/>
    <s v="rmcgilvary1c@tamu.edu"/>
    <x v="0"/>
    <x v="2"/>
    <x v="2"/>
    <x v="2"/>
    <n v="22.884999999999998"/>
    <n v="91.539999999999992"/>
    <x v="1"/>
  </r>
  <r>
    <s v="PQA-54820-810"/>
    <x v="41"/>
    <x v="44"/>
    <s v="A-L-1"/>
    <n v="3"/>
    <x v="44"/>
    <s v="ipikett1d@xinhuanet.com"/>
    <x v="0"/>
    <x v="2"/>
    <x v="1"/>
    <x v="0"/>
    <n v="12.95"/>
    <n v="38.849999999999994"/>
    <x v="1"/>
  </r>
  <r>
    <s v="XKB-41924-202"/>
    <x v="42"/>
    <x v="45"/>
    <s v="L-D-0.5"/>
    <n v="2"/>
    <x v="45"/>
    <s v="ibouldon1e@gizmodo.com"/>
    <x v="0"/>
    <x v="3"/>
    <x v="2"/>
    <x v="1"/>
    <n v="7.77"/>
    <n v="15.54"/>
    <x v="1"/>
  </r>
  <r>
    <s v="DWZ-69106-473"/>
    <x v="43"/>
    <x v="46"/>
    <s v="L-L-2.5"/>
    <n v="4"/>
    <x v="46"/>
    <s v="kflanders1f@over-blog.com"/>
    <x v="1"/>
    <x v="3"/>
    <x v="1"/>
    <x v="2"/>
    <n v="36.454999999999998"/>
    <n v="145.82"/>
    <x v="0"/>
  </r>
  <r>
    <s v="YHV-68700-050"/>
    <x v="44"/>
    <x v="47"/>
    <s v="R-M-0.5"/>
    <n v="5"/>
    <x v="47"/>
    <s v="hmattioli1g@webmd.com"/>
    <x v="2"/>
    <x v="0"/>
    <x v="0"/>
    <x v="1"/>
    <n v="5.97"/>
    <n v="29.849999999999998"/>
    <x v="1"/>
  </r>
  <r>
    <s v="YHV-68700-050"/>
    <x v="44"/>
    <x v="47"/>
    <s v="L-L-2.5"/>
    <n v="2"/>
    <x v="47"/>
    <s v="hmattioli1g@webmd.com"/>
    <x v="2"/>
    <x v="3"/>
    <x v="1"/>
    <x v="2"/>
    <n v="36.454999999999998"/>
    <n v="72.91"/>
    <x v="1"/>
  </r>
  <r>
    <s v="KRB-88066-642"/>
    <x v="45"/>
    <x v="48"/>
    <s v="L-M-1"/>
    <n v="5"/>
    <x v="48"/>
    <s v="agillard1i@issuu.com"/>
    <x v="0"/>
    <x v="3"/>
    <x v="0"/>
    <x v="0"/>
    <n v="14.55"/>
    <n v="72.75"/>
    <x v="1"/>
  </r>
  <r>
    <s v="LQU-08404-173"/>
    <x v="46"/>
    <x v="49"/>
    <s v="L-L-1"/>
    <n v="3"/>
    <x v="49"/>
    <s v=""/>
    <x v="0"/>
    <x v="3"/>
    <x v="1"/>
    <x v="0"/>
    <n v="15.85"/>
    <n v="47.55"/>
    <x v="1"/>
  </r>
  <r>
    <s v="CWK-60159-881"/>
    <x v="47"/>
    <x v="50"/>
    <s v="E-D-0.2"/>
    <n v="3"/>
    <x v="50"/>
    <s v="tgrizard1k@odnoklassniki.ru"/>
    <x v="0"/>
    <x v="1"/>
    <x v="2"/>
    <x v="3"/>
    <n v="3.645"/>
    <n v="10.935"/>
    <x v="0"/>
  </r>
  <r>
    <s v="EEG-74197-843"/>
    <x v="48"/>
    <x v="51"/>
    <s v="E-L-1"/>
    <n v="4"/>
    <x v="51"/>
    <s v="rrelton1l@stanford.edu"/>
    <x v="0"/>
    <x v="1"/>
    <x v="1"/>
    <x v="0"/>
    <n v="14.85"/>
    <n v="59.4"/>
    <x v="1"/>
  </r>
  <r>
    <s v="UCZ-59708-525"/>
    <x v="49"/>
    <x v="52"/>
    <s v="L-D-2.5"/>
    <n v="3"/>
    <x v="52"/>
    <s v=""/>
    <x v="0"/>
    <x v="3"/>
    <x v="2"/>
    <x v="2"/>
    <n v="29.784999999999997"/>
    <n v="89.35499999999999"/>
    <x v="0"/>
  </r>
  <r>
    <s v="HUB-47311-849"/>
    <x v="50"/>
    <x v="53"/>
    <s v="L-M-0.5"/>
    <n v="3"/>
    <x v="53"/>
    <s v="sgilroy1n@eepurl.com"/>
    <x v="0"/>
    <x v="3"/>
    <x v="0"/>
    <x v="1"/>
    <n v="8.73"/>
    <n v="26.19"/>
    <x v="0"/>
  </r>
  <r>
    <s v="WYM-17686-694"/>
    <x v="51"/>
    <x v="54"/>
    <s v="A-D-2.5"/>
    <n v="5"/>
    <x v="54"/>
    <s v="ccottingham1o@wikipedia.org"/>
    <x v="0"/>
    <x v="2"/>
    <x v="2"/>
    <x v="2"/>
    <n v="22.884999999999998"/>
    <n v="114.42499999999998"/>
    <x v="1"/>
  </r>
  <r>
    <s v="ZYQ-15797-695"/>
    <x v="52"/>
    <x v="55"/>
    <s v="R-D-0.5"/>
    <n v="5"/>
    <x v="55"/>
    <s v=""/>
    <x v="2"/>
    <x v="0"/>
    <x v="2"/>
    <x v="1"/>
    <n v="5.3699999999999992"/>
    <n v="26.849999999999994"/>
    <x v="0"/>
  </r>
  <r>
    <s v="EEJ-16185-108"/>
    <x v="53"/>
    <x v="56"/>
    <s v="L-L-0.2"/>
    <n v="5"/>
    <x v="56"/>
    <s v=""/>
    <x v="0"/>
    <x v="3"/>
    <x v="1"/>
    <x v="3"/>
    <n v="4.7549999999999999"/>
    <n v="23.774999999999999"/>
    <x v="0"/>
  </r>
  <r>
    <s v="RWR-77888-800"/>
    <x v="54"/>
    <x v="57"/>
    <s v="A-M-0.5"/>
    <n v="1"/>
    <x v="57"/>
    <s v="adykes1r@eventbrite.com"/>
    <x v="0"/>
    <x v="2"/>
    <x v="0"/>
    <x v="1"/>
    <n v="6.75"/>
    <n v="6.75"/>
    <x v="1"/>
  </r>
  <r>
    <s v="LHN-75209-742"/>
    <x v="55"/>
    <x v="58"/>
    <s v="R-M-0.5"/>
    <n v="6"/>
    <x v="58"/>
    <s v=""/>
    <x v="0"/>
    <x v="0"/>
    <x v="0"/>
    <x v="1"/>
    <n v="5.97"/>
    <n v="35.82"/>
    <x v="0"/>
  </r>
  <r>
    <s v="TIR-71396-998"/>
    <x v="56"/>
    <x v="59"/>
    <s v="R-D-2.5"/>
    <n v="4"/>
    <x v="59"/>
    <s v="acockrem1t@engadget.com"/>
    <x v="0"/>
    <x v="0"/>
    <x v="2"/>
    <x v="2"/>
    <n v="20.584999999999997"/>
    <n v="82.339999999999989"/>
    <x v="0"/>
  </r>
  <r>
    <s v="RXF-37618-213"/>
    <x v="57"/>
    <x v="60"/>
    <s v="R-L-0.5"/>
    <n v="1"/>
    <x v="60"/>
    <s v="bumpleby1u@soundcloud.com"/>
    <x v="0"/>
    <x v="0"/>
    <x v="1"/>
    <x v="1"/>
    <n v="7.169999999999999"/>
    <n v="7.169999999999999"/>
    <x v="0"/>
  </r>
  <r>
    <s v="ANM-16388-634"/>
    <x v="58"/>
    <x v="61"/>
    <s v="L-L-0.2"/>
    <n v="2"/>
    <x v="61"/>
    <s v="nsaleway1v@dedecms.com"/>
    <x v="0"/>
    <x v="3"/>
    <x v="1"/>
    <x v="3"/>
    <n v="4.7549999999999999"/>
    <n v="9.51"/>
    <x v="1"/>
  </r>
  <r>
    <s v="WYL-29300-070"/>
    <x v="59"/>
    <x v="62"/>
    <s v="R-M-0.2"/>
    <n v="1"/>
    <x v="62"/>
    <s v="hgoulter1w@abc.net.au"/>
    <x v="0"/>
    <x v="0"/>
    <x v="0"/>
    <x v="3"/>
    <n v="2.9849999999999999"/>
    <n v="2.9849999999999999"/>
    <x v="1"/>
  </r>
  <r>
    <s v="JHW-74554-805"/>
    <x v="60"/>
    <x v="63"/>
    <s v="R-M-1"/>
    <n v="6"/>
    <x v="63"/>
    <s v="grizzello1x@symantec.com"/>
    <x v="2"/>
    <x v="0"/>
    <x v="0"/>
    <x v="0"/>
    <n v="9.9499999999999993"/>
    <n v="59.699999999999996"/>
    <x v="0"/>
  </r>
  <r>
    <s v="KYS-27063-603"/>
    <x v="61"/>
    <x v="64"/>
    <s v="E-L-2.5"/>
    <n v="4"/>
    <x v="64"/>
    <s v="slist1y@mapquest.com"/>
    <x v="0"/>
    <x v="1"/>
    <x v="1"/>
    <x v="2"/>
    <n v="34.154999999999994"/>
    <n v="136.61999999999998"/>
    <x v="1"/>
  </r>
  <r>
    <s v="GAZ-58626-277"/>
    <x v="62"/>
    <x v="65"/>
    <s v="L-L-0.2"/>
    <n v="2"/>
    <x v="65"/>
    <s v="sedmondson1z@theguardian.com"/>
    <x v="1"/>
    <x v="3"/>
    <x v="1"/>
    <x v="3"/>
    <n v="4.7549999999999999"/>
    <n v="9.51"/>
    <x v="1"/>
  </r>
  <r>
    <s v="RPJ-37787-335"/>
    <x v="63"/>
    <x v="66"/>
    <s v="A-M-2.5"/>
    <n v="3"/>
    <x v="66"/>
    <s v=""/>
    <x v="0"/>
    <x v="2"/>
    <x v="0"/>
    <x v="2"/>
    <n v="25.874999999999996"/>
    <n v="77.624999999999986"/>
    <x v="1"/>
  </r>
  <r>
    <s v="LEF-83057-763"/>
    <x v="64"/>
    <x v="67"/>
    <s v="L-M-0.2"/>
    <n v="5"/>
    <x v="67"/>
    <s v=""/>
    <x v="0"/>
    <x v="3"/>
    <x v="0"/>
    <x v="3"/>
    <n v="4.3650000000000002"/>
    <n v="21.825000000000003"/>
    <x v="0"/>
  </r>
  <r>
    <s v="RPW-36123-215"/>
    <x v="65"/>
    <x v="68"/>
    <s v="E-L-0.5"/>
    <n v="2"/>
    <x v="68"/>
    <s v="jrangall22@newsvine.com"/>
    <x v="0"/>
    <x v="1"/>
    <x v="1"/>
    <x v="1"/>
    <n v="8.91"/>
    <n v="17.82"/>
    <x v="0"/>
  </r>
  <r>
    <s v="WLL-59044-117"/>
    <x v="66"/>
    <x v="69"/>
    <s v="R-D-1"/>
    <n v="6"/>
    <x v="69"/>
    <s v="kboorn23@ezinearticles.com"/>
    <x v="1"/>
    <x v="0"/>
    <x v="2"/>
    <x v="0"/>
    <n v="8.9499999999999993"/>
    <n v="53.699999999999996"/>
    <x v="0"/>
  </r>
  <r>
    <s v="AWT-22827-563"/>
    <x v="67"/>
    <x v="70"/>
    <s v="R-L-0.2"/>
    <n v="1"/>
    <x v="70"/>
    <s v=""/>
    <x v="1"/>
    <x v="0"/>
    <x v="1"/>
    <x v="3"/>
    <n v="3.5849999999999995"/>
    <n v="3.5849999999999995"/>
    <x v="0"/>
  </r>
  <r>
    <s v="QLM-07145-668"/>
    <x v="68"/>
    <x v="71"/>
    <s v="E-D-0.2"/>
    <n v="2"/>
    <x v="71"/>
    <s v="celgey25@webs.com"/>
    <x v="0"/>
    <x v="1"/>
    <x v="2"/>
    <x v="3"/>
    <n v="3.645"/>
    <n v="7.29"/>
    <x v="1"/>
  </r>
  <r>
    <s v="HVQ-64398-930"/>
    <x v="69"/>
    <x v="72"/>
    <s v="A-M-0.5"/>
    <n v="6"/>
    <x v="72"/>
    <s v="lmizzi26@rakuten.co.jp"/>
    <x v="0"/>
    <x v="2"/>
    <x v="0"/>
    <x v="1"/>
    <n v="6.75"/>
    <n v="40.5"/>
    <x v="0"/>
  </r>
  <r>
    <s v="WRT-40778-247"/>
    <x v="70"/>
    <x v="73"/>
    <s v="R-L-1"/>
    <n v="4"/>
    <x v="73"/>
    <s v="cgiacomazzo27@jigsy.com"/>
    <x v="0"/>
    <x v="0"/>
    <x v="1"/>
    <x v="0"/>
    <n v="11.95"/>
    <n v="47.8"/>
    <x v="1"/>
  </r>
  <r>
    <s v="SUB-13006-125"/>
    <x v="71"/>
    <x v="74"/>
    <s v="A-L-0.5"/>
    <n v="5"/>
    <x v="74"/>
    <s v="aarnow28@arizona.edu"/>
    <x v="0"/>
    <x v="2"/>
    <x v="1"/>
    <x v="1"/>
    <n v="7.77"/>
    <n v="38.849999999999994"/>
    <x v="0"/>
  </r>
  <r>
    <s v="CQM-49696-263"/>
    <x v="72"/>
    <x v="75"/>
    <s v="L-L-2.5"/>
    <n v="3"/>
    <x v="75"/>
    <s v="syann29@senate.gov"/>
    <x v="0"/>
    <x v="3"/>
    <x v="1"/>
    <x v="2"/>
    <n v="36.454999999999998"/>
    <n v="109.36499999999999"/>
    <x v="0"/>
  </r>
  <r>
    <s v="KXN-85094-246"/>
    <x v="73"/>
    <x v="76"/>
    <s v="L-M-2.5"/>
    <n v="3"/>
    <x v="76"/>
    <s v="bnaulls2a@tiny.cc"/>
    <x v="1"/>
    <x v="3"/>
    <x v="0"/>
    <x v="2"/>
    <n v="33.464999999999996"/>
    <n v="100.39499999999998"/>
    <x v="0"/>
  </r>
  <r>
    <s v="XOQ-12405-419"/>
    <x v="74"/>
    <x v="77"/>
    <s v="R-D-2.5"/>
    <n v="4"/>
    <x v="77"/>
    <s v=""/>
    <x v="0"/>
    <x v="0"/>
    <x v="2"/>
    <x v="2"/>
    <n v="20.584999999999997"/>
    <n v="82.339999999999989"/>
    <x v="0"/>
  </r>
  <r>
    <s v="HYF-10254-369"/>
    <x v="75"/>
    <x v="78"/>
    <s v="L-L-0.5"/>
    <n v="1"/>
    <x v="78"/>
    <s v="zsherewood2c@apache.org"/>
    <x v="0"/>
    <x v="3"/>
    <x v="1"/>
    <x v="1"/>
    <n v="9.51"/>
    <n v="9.51"/>
    <x v="1"/>
  </r>
  <r>
    <s v="XXJ-47000-307"/>
    <x v="76"/>
    <x v="79"/>
    <s v="A-L-2.5"/>
    <n v="3"/>
    <x v="79"/>
    <s v="jdufaire2d@fc2.com"/>
    <x v="0"/>
    <x v="2"/>
    <x v="1"/>
    <x v="2"/>
    <n v="29.784999999999997"/>
    <n v="89.35499999999999"/>
    <x v="1"/>
  </r>
  <r>
    <s v="XXJ-47000-307"/>
    <x v="76"/>
    <x v="79"/>
    <s v="A-D-0.2"/>
    <n v="4"/>
    <x v="79"/>
    <s v="jdufaire2d@fc2.com"/>
    <x v="0"/>
    <x v="2"/>
    <x v="2"/>
    <x v="3"/>
    <n v="2.9849999999999999"/>
    <n v="11.94"/>
    <x v="1"/>
  </r>
  <r>
    <s v="ZDK-82166-357"/>
    <x v="77"/>
    <x v="80"/>
    <s v="A-M-1"/>
    <n v="3"/>
    <x v="80"/>
    <s v="bkeaveney2f@netlog.com"/>
    <x v="0"/>
    <x v="2"/>
    <x v="0"/>
    <x v="0"/>
    <n v="11.25"/>
    <n v="33.75"/>
    <x v="1"/>
  </r>
  <r>
    <s v="IHN-19982-362"/>
    <x v="78"/>
    <x v="81"/>
    <s v="R-L-1"/>
    <n v="3"/>
    <x v="81"/>
    <s v="egrise2g@cargocollective.com"/>
    <x v="0"/>
    <x v="0"/>
    <x v="1"/>
    <x v="0"/>
    <n v="11.95"/>
    <n v="35.849999999999994"/>
    <x v="1"/>
  </r>
  <r>
    <s v="VMT-10030-889"/>
    <x v="79"/>
    <x v="82"/>
    <s v="A-L-1"/>
    <n v="6"/>
    <x v="82"/>
    <s v="tgottelier2h@vistaprint.com"/>
    <x v="0"/>
    <x v="2"/>
    <x v="1"/>
    <x v="0"/>
    <n v="12.95"/>
    <n v="77.699999999999989"/>
    <x v="1"/>
  </r>
  <r>
    <s v="NHL-11063-100"/>
    <x v="80"/>
    <x v="83"/>
    <s v="A-L-1"/>
    <n v="4"/>
    <x v="83"/>
    <s v=""/>
    <x v="1"/>
    <x v="2"/>
    <x v="1"/>
    <x v="0"/>
    <n v="12.95"/>
    <n v="51.8"/>
    <x v="0"/>
  </r>
  <r>
    <s v="ROV-87448-086"/>
    <x v="81"/>
    <x v="84"/>
    <s v="A-M-2.5"/>
    <n v="4"/>
    <x v="84"/>
    <s v="agreenhead2j@dailymail.co.uk"/>
    <x v="0"/>
    <x v="2"/>
    <x v="0"/>
    <x v="2"/>
    <n v="25.874999999999996"/>
    <n v="103.49999999999999"/>
    <x v="1"/>
  </r>
  <r>
    <s v="DGY-35773-612"/>
    <x v="82"/>
    <x v="85"/>
    <s v="E-L-1"/>
    <n v="3"/>
    <x v="85"/>
    <s v=""/>
    <x v="0"/>
    <x v="1"/>
    <x v="1"/>
    <x v="0"/>
    <n v="14.85"/>
    <n v="44.55"/>
    <x v="0"/>
  </r>
  <r>
    <s v="YWH-50638-556"/>
    <x v="83"/>
    <x v="86"/>
    <s v="E-L-0.5"/>
    <n v="4"/>
    <x v="86"/>
    <s v="elangcaster2l@spotify.com"/>
    <x v="2"/>
    <x v="1"/>
    <x v="1"/>
    <x v="1"/>
    <n v="8.91"/>
    <n v="35.64"/>
    <x v="0"/>
  </r>
  <r>
    <s v="ISL-11200-600"/>
    <x v="84"/>
    <x v="87"/>
    <s v="A-D-0.2"/>
    <n v="6"/>
    <x v="87"/>
    <s v=""/>
    <x v="1"/>
    <x v="2"/>
    <x v="2"/>
    <x v="3"/>
    <n v="2.9849999999999999"/>
    <n v="17.91"/>
    <x v="0"/>
  </r>
  <r>
    <s v="LBZ-75997-047"/>
    <x v="85"/>
    <x v="88"/>
    <s v="A-M-2.5"/>
    <n v="6"/>
    <x v="88"/>
    <s v="nmagauran2n@51.la"/>
    <x v="0"/>
    <x v="2"/>
    <x v="0"/>
    <x v="2"/>
    <n v="25.874999999999996"/>
    <n v="155.24999999999997"/>
    <x v="1"/>
  </r>
  <r>
    <s v="EUH-08089-954"/>
    <x v="86"/>
    <x v="89"/>
    <s v="A-D-0.2"/>
    <n v="2"/>
    <x v="89"/>
    <s v="vkirdsch2o@google.fr"/>
    <x v="0"/>
    <x v="2"/>
    <x v="2"/>
    <x v="3"/>
    <n v="2.9849999999999999"/>
    <n v="5.97"/>
    <x v="1"/>
  </r>
  <r>
    <s v="BLD-12227-251"/>
    <x v="87"/>
    <x v="90"/>
    <s v="A-M-0.5"/>
    <n v="2"/>
    <x v="90"/>
    <s v="iwhapple2p@com.com"/>
    <x v="0"/>
    <x v="2"/>
    <x v="0"/>
    <x v="1"/>
    <n v="6.75"/>
    <n v="13.5"/>
    <x v="1"/>
  </r>
  <r>
    <s v="OPY-30711-853"/>
    <x v="25"/>
    <x v="91"/>
    <s v="A-D-0.2"/>
    <n v="1"/>
    <x v="91"/>
    <s v=""/>
    <x v="1"/>
    <x v="2"/>
    <x v="2"/>
    <x v="3"/>
    <n v="2.9849999999999999"/>
    <n v="2.9849999999999999"/>
    <x v="1"/>
  </r>
  <r>
    <s v="DBC-44122-300"/>
    <x v="88"/>
    <x v="92"/>
    <s v="L-M-0.2"/>
    <n v="3"/>
    <x v="92"/>
    <s v=""/>
    <x v="0"/>
    <x v="3"/>
    <x v="0"/>
    <x v="3"/>
    <n v="4.3650000000000002"/>
    <n v="13.095000000000001"/>
    <x v="0"/>
  </r>
  <r>
    <s v="FJQ-60035-234"/>
    <x v="89"/>
    <x v="93"/>
    <s v="A-L-0.2"/>
    <n v="2"/>
    <x v="93"/>
    <s v=""/>
    <x v="0"/>
    <x v="2"/>
    <x v="1"/>
    <x v="3"/>
    <n v="3.8849999999999998"/>
    <n v="7.77"/>
    <x v="0"/>
  </r>
  <r>
    <s v="HSF-66926-425"/>
    <x v="90"/>
    <x v="94"/>
    <s v="L-D-2.5"/>
    <n v="5"/>
    <x v="94"/>
    <s v="nyoules2t@reference.com"/>
    <x v="1"/>
    <x v="3"/>
    <x v="2"/>
    <x v="2"/>
    <n v="29.784999999999997"/>
    <n v="148.92499999999998"/>
    <x v="0"/>
  </r>
  <r>
    <s v="LQG-41416-375"/>
    <x v="91"/>
    <x v="95"/>
    <s v="L-D-1"/>
    <n v="3"/>
    <x v="95"/>
    <s v="daizikovitz2u@answers.com"/>
    <x v="1"/>
    <x v="3"/>
    <x v="2"/>
    <x v="0"/>
    <n v="12.95"/>
    <n v="38.849999999999994"/>
    <x v="0"/>
  </r>
  <r>
    <s v="VZO-97265-841"/>
    <x v="92"/>
    <x v="96"/>
    <s v="R-M-0.2"/>
    <n v="4"/>
    <x v="96"/>
    <s v="brevel2v@fastcompany.com"/>
    <x v="0"/>
    <x v="0"/>
    <x v="0"/>
    <x v="3"/>
    <n v="2.9849999999999999"/>
    <n v="11.94"/>
    <x v="1"/>
  </r>
  <r>
    <s v="MOR-12987-399"/>
    <x v="93"/>
    <x v="97"/>
    <s v="L-M-1"/>
    <n v="6"/>
    <x v="97"/>
    <s v="epriddis2w@nationalgeographic.com"/>
    <x v="0"/>
    <x v="3"/>
    <x v="0"/>
    <x v="0"/>
    <n v="14.55"/>
    <n v="87.300000000000011"/>
    <x v="1"/>
  </r>
  <r>
    <s v="UOA-23786-489"/>
    <x v="94"/>
    <x v="98"/>
    <s v="A-M-0.5"/>
    <n v="6"/>
    <x v="98"/>
    <s v="qveel2x@jugem.jp"/>
    <x v="0"/>
    <x v="2"/>
    <x v="0"/>
    <x v="1"/>
    <n v="6.75"/>
    <n v="40.5"/>
    <x v="0"/>
  </r>
  <r>
    <s v="AJL-52941-018"/>
    <x v="95"/>
    <x v="99"/>
    <s v="E-D-1"/>
    <n v="2"/>
    <x v="99"/>
    <s v="lconyers2y@twitter.com"/>
    <x v="0"/>
    <x v="1"/>
    <x v="2"/>
    <x v="0"/>
    <n v="12.15"/>
    <n v="24.3"/>
    <x v="1"/>
  </r>
  <r>
    <s v="XSZ-84273-421"/>
    <x v="96"/>
    <x v="100"/>
    <s v="R-M-0.5"/>
    <n v="3"/>
    <x v="100"/>
    <s v="pwye2z@dagondesign.com"/>
    <x v="0"/>
    <x v="0"/>
    <x v="0"/>
    <x v="1"/>
    <n v="5.97"/>
    <n v="17.91"/>
    <x v="0"/>
  </r>
  <r>
    <s v="NUN-48214-216"/>
    <x v="97"/>
    <x v="101"/>
    <s v="A-M-0.5"/>
    <n v="4"/>
    <x v="101"/>
    <s v=""/>
    <x v="0"/>
    <x v="2"/>
    <x v="0"/>
    <x v="1"/>
    <n v="6.75"/>
    <n v="27"/>
    <x v="1"/>
  </r>
  <r>
    <s v="AKV-93064-769"/>
    <x v="98"/>
    <x v="102"/>
    <s v="L-D-0.5"/>
    <n v="1"/>
    <x v="102"/>
    <s v="tsheryn31@mtv.com"/>
    <x v="0"/>
    <x v="3"/>
    <x v="2"/>
    <x v="1"/>
    <n v="7.77"/>
    <n v="7.77"/>
    <x v="0"/>
  </r>
  <r>
    <s v="BRB-40903-533"/>
    <x v="99"/>
    <x v="103"/>
    <s v="E-L-0.2"/>
    <n v="3"/>
    <x v="103"/>
    <s v="mredgrave32@cargocollective.com"/>
    <x v="0"/>
    <x v="1"/>
    <x v="1"/>
    <x v="3"/>
    <n v="4.4550000000000001"/>
    <n v="13.365"/>
    <x v="0"/>
  </r>
  <r>
    <s v="GPR-19973-483"/>
    <x v="100"/>
    <x v="104"/>
    <s v="R-D-0.5"/>
    <n v="5"/>
    <x v="104"/>
    <s v="bfominov33@yale.edu"/>
    <x v="0"/>
    <x v="0"/>
    <x v="2"/>
    <x v="1"/>
    <n v="5.3699999999999992"/>
    <n v="26.849999999999994"/>
    <x v="1"/>
  </r>
  <r>
    <s v="XIY-43041-882"/>
    <x v="101"/>
    <x v="105"/>
    <s v="A-M-1"/>
    <n v="1"/>
    <x v="105"/>
    <s v="scritchlow34@un.org"/>
    <x v="0"/>
    <x v="2"/>
    <x v="0"/>
    <x v="0"/>
    <n v="11.25"/>
    <n v="11.25"/>
    <x v="1"/>
  </r>
  <r>
    <s v="YGY-98425-969"/>
    <x v="102"/>
    <x v="106"/>
    <s v="L-M-1"/>
    <n v="1"/>
    <x v="106"/>
    <s v="msteptow35@earthlink.net"/>
    <x v="1"/>
    <x v="3"/>
    <x v="0"/>
    <x v="0"/>
    <n v="14.55"/>
    <n v="14.55"/>
    <x v="1"/>
  </r>
  <r>
    <s v="MSB-08397-648"/>
    <x v="103"/>
    <x v="107"/>
    <s v="R-L-0.2"/>
    <n v="4"/>
    <x v="107"/>
    <s v=""/>
    <x v="0"/>
    <x v="0"/>
    <x v="1"/>
    <x v="3"/>
    <n v="3.5849999999999995"/>
    <n v="14.339999999999998"/>
    <x v="1"/>
  </r>
  <r>
    <s v="WDR-06028-345"/>
    <x v="104"/>
    <x v="108"/>
    <s v="L-L-1"/>
    <n v="1"/>
    <x v="108"/>
    <s v="imulliner37@pinterest.com"/>
    <x v="2"/>
    <x v="3"/>
    <x v="1"/>
    <x v="0"/>
    <n v="15.85"/>
    <n v="15.85"/>
    <x v="1"/>
  </r>
  <r>
    <s v="MXM-42948-061"/>
    <x v="105"/>
    <x v="109"/>
    <s v="L-L-0.2"/>
    <n v="4"/>
    <x v="109"/>
    <s v="gstandley38@dion.ne.jp"/>
    <x v="1"/>
    <x v="3"/>
    <x v="1"/>
    <x v="3"/>
    <n v="4.7549999999999999"/>
    <n v="19.02"/>
    <x v="0"/>
  </r>
  <r>
    <s v="MGQ-98961-173"/>
    <x v="11"/>
    <x v="110"/>
    <s v="L-L-0.5"/>
    <n v="4"/>
    <x v="110"/>
    <s v="bdrage39@youku.com"/>
    <x v="0"/>
    <x v="3"/>
    <x v="1"/>
    <x v="1"/>
    <n v="9.51"/>
    <n v="38.04"/>
    <x v="1"/>
  </r>
  <r>
    <s v="RFH-64349-897"/>
    <x v="106"/>
    <x v="111"/>
    <s v="E-D-0.5"/>
    <n v="3"/>
    <x v="111"/>
    <s v="myallop3a@fema.gov"/>
    <x v="0"/>
    <x v="1"/>
    <x v="2"/>
    <x v="1"/>
    <n v="7.29"/>
    <n v="21.87"/>
    <x v="0"/>
  </r>
  <r>
    <s v="TKL-20738-660"/>
    <x v="107"/>
    <x v="112"/>
    <s v="E-M-0.2"/>
    <n v="1"/>
    <x v="112"/>
    <s v="cswitsur3b@chronoengine.com"/>
    <x v="0"/>
    <x v="1"/>
    <x v="0"/>
    <x v="3"/>
    <n v="4.125"/>
    <n v="4.125"/>
    <x v="1"/>
  </r>
  <r>
    <s v="TKL-20738-660"/>
    <x v="107"/>
    <x v="112"/>
    <s v="A-L-0.2"/>
    <n v="1"/>
    <x v="112"/>
    <s v="cswitsur3b@chronoengine.com"/>
    <x v="0"/>
    <x v="2"/>
    <x v="1"/>
    <x v="3"/>
    <n v="3.8849999999999998"/>
    <n v="3.8849999999999998"/>
    <x v="1"/>
  </r>
  <r>
    <s v="TKL-20738-660"/>
    <x v="107"/>
    <x v="112"/>
    <s v="E-M-1"/>
    <n v="5"/>
    <x v="112"/>
    <s v="cswitsur3b@chronoengine.com"/>
    <x v="0"/>
    <x v="1"/>
    <x v="0"/>
    <x v="0"/>
    <n v="13.75"/>
    <n v="68.75"/>
    <x v="1"/>
  </r>
  <r>
    <s v="GOW-03198-575"/>
    <x v="108"/>
    <x v="113"/>
    <s v="A-D-0.5"/>
    <n v="4"/>
    <x v="113"/>
    <s v="mludwell3e@blogger.com"/>
    <x v="0"/>
    <x v="2"/>
    <x v="2"/>
    <x v="1"/>
    <n v="5.97"/>
    <n v="23.88"/>
    <x v="0"/>
  </r>
  <r>
    <s v="QJB-90477-635"/>
    <x v="109"/>
    <x v="114"/>
    <s v="L-L-2.5"/>
    <n v="4"/>
    <x v="114"/>
    <s v="dbeauchamp3f@usda.gov"/>
    <x v="0"/>
    <x v="3"/>
    <x v="1"/>
    <x v="2"/>
    <n v="36.454999999999998"/>
    <n v="145.82"/>
    <x v="1"/>
  </r>
  <r>
    <s v="MWP-46239-785"/>
    <x v="110"/>
    <x v="115"/>
    <s v="L-M-0.2"/>
    <n v="5"/>
    <x v="115"/>
    <s v="srodliff3g@ted.com"/>
    <x v="0"/>
    <x v="3"/>
    <x v="0"/>
    <x v="3"/>
    <n v="4.3650000000000002"/>
    <n v="21.825000000000003"/>
    <x v="0"/>
  </r>
  <r>
    <s v="QDV-03406-248"/>
    <x v="111"/>
    <x v="116"/>
    <s v="L-M-0.5"/>
    <n v="3"/>
    <x v="116"/>
    <s v="swoodham3h@businesswire.com"/>
    <x v="1"/>
    <x v="3"/>
    <x v="0"/>
    <x v="1"/>
    <n v="8.73"/>
    <n v="26.19"/>
    <x v="0"/>
  </r>
  <r>
    <s v="GPH-40635-105"/>
    <x v="112"/>
    <x v="117"/>
    <s v="A-M-1"/>
    <n v="1"/>
    <x v="117"/>
    <s v="hsynnot3i@about.com"/>
    <x v="0"/>
    <x v="2"/>
    <x v="0"/>
    <x v="0"/>
    <n v="11.25"/>
    <n v="11.25"/>
    <x v="1"/>
  </r>
  <r>
    <s v="JOM-80930-071"/>
    <x v="113"/>
    <x v="118"/>
    <s v="L-D-1"/>
    <n v="6"/>
    <x v="118"/>
    <s v="rlepere3j@shop-pro.jp"/>
    <x v="1"/>
    <x v="3"/>
    <x v="2"/>
    <x v="0"/>
    <n v="12.95"/>
    <n v="77.699999999999989"/>
    <x v="1"/>
  </r>
  <r>
    <s v="OIL-26493-755"/>
    <x v="114"/>
    <x v="119"/>
    <s v="A-M-0.5"/>
    <n v="1"/>
    <x v="119"/>
    <s v="twoofinden3k@businesswire.com"/>
    <x v="0"/>
    <x v="2"/>
    <x v="0"/>
    <x v="1"/>
    <n v="6.75"/>
    <n v="6.75"/>
    <x v="1"/>
  </r>
  <r>
    <s v="CYV-13426-645"/>
    <x v="115"/>
    <x v="120"/>
    <s v="E-D-1"/>
    <n v="1"/>
    <x v="120"/>
    <s v="edacca3l@google.pl"/>
    <x v="0"/>
    <x v="1"/>
    <x v="2"/>
    <x v="0"/>
    <n v="12.15"/>
    <n v="12.15"/>
    <x v="0"/>
  </r>
  <r>
    <s v="WRP-39846-614"/>
    <x v="49"/>
    <x v="121"/>
    <s v="A-L-2.5"/>
    <n v="5"/>
    <x v="121"/>
    <s v=""/>
    <x v="1"/>
    <x v="2"/>
    <x v="1"/>
    <x v="2"/>
    <n v="29.784999999999997"/>
    <n v="148.92499999999998"/>
    <x v="0"/>
  </r>
  <r>
    <s v="VDZ-76673-968"/>
    <x v="116"/>
    <x v="122"/>
    <s v="E-D-0.5"/>
    <n v="2"/>
    <x v="122"/>
    <s v="bhindsberg3n@blogs.com"/>
    <x v="0"/>
    <x v="1"/>
    <x v="2"/>
    <x v="1"/>
    <n v="7.29"/>
    <n v="14.58"/>
    <x v="0"/>
  </r>
  <r>
    <s v="VTV-03546-175"/>
    <x v="117"/>
    <x v="123"/>
    <s v="A-L-2.5"/>
    <n v="5"/>
    <x v="123"/>
    <s v="orobins3o@salon.com"/>
    <x v="0"/>
    <x v="2"/>
    <x v="1"/>
    <x v="2"/>
    <n v="29.784999999999997"/>
    <n v="148.92499999999998"/>
    <x v="0"/>
  </r>
  <r>
    <s v="GHR-72274-715"/>
    <x v="118"/>
    <x v="124"/>
    <s v="L-D-1"/>
    <n v="1"/>
    <x v="124"/>
    <s v="osyseland3p@independent.co.uk"/>
    <x v="0"/>
    <x v="3"/>
    <x v="2"/>
    <x v="0"/>
    <n v="12.95"/>
    <n v="12.95"/>
    <x v="1"/>
  </r>
  <r>
    <s v="ZGK-97262-313"/>
    <x v="119"/>
    <x v="125"/>
    <s v="E-M-2.5"/>
    <n v="3"/>
    <x v="125"/>
    <s v=""/>
    <x v="0"/>
    <x v="1"/>
    <x v="0"/>
    <x v="2"/>
    <n v="31.624999999999996"/>
    <n v="94.874999999999986"/>
    <x v="0"/>
  </r>
  <r>
    <s v="ZFS-30776-804"/>
    <x v="120"/>
    <x v="126"/>
    <s v="A-L-0.5"/>
    <n v="5"/>
    <x v="126"/>
    <s v="bmcamish2e@tripadvisor.com"/>
    <x v="0"/>
    <x v="2"/>
    <x v="1"/>
    <x v="1"/>
    <n v="7.77"/>
    <n v="38.849999999999994"/>
    <x v="0"/>
  </r>
  <r>
    <s v="QUU-91729-492"/>
    <x v="121"/>
    <x v="127"/>
    <s v="A-D-0.2"/>
    <n v="4"/>
    <x v="127"/>
    <s v="lkeenleyside3s@topsy.com"/>
    <x v="0"/>
    <x v="2"/>
    <x v="2"/>
    <x v="3"/>
    <n v="2.9849999999999999"/>
    <n v="11.94"/>
    <x v="1"/>
  </r>
  <r>
    <s v="PVI-72795-960"/>
    <x v="122"/>
    <x v="128"/>
    <s v="E-L-2.5"/>
    <n v="3"/>
    <x v="128"/>
    <s v=""/>
    <x v="1"/>
    <x v="1"/>
    <x v="1"/>
    <x v="2"/>
    <n v="34.154999999999994"/>
    <n v="102.46499999999997"/>
    <x v="1"/>
  </r>
  <r>
    <s v="PPP-78935-365"/>
    <x v="123"/>
    <x v="129"/>
    <s v="E-D-1"/>
    <n v="4"/>
    <x v="129"/>
    <s v=""/>
    <x v="0"/>
    <x v="1"/>
    <x v="2"/>
    <x v="0"/>
    <n v="12.15"/>
    <n v="48.6"/>
    <x v="1"/>
  </r>
  <r>
    <s v="JUO-34131-517"/>
    <x v="124"/>
    <x v="130"/>
    <s v="L-D-1"/>
    <n v="6"/>
    <x v="130"/>
    <s v=""/>
    <x v="0"/>
    <x v="3"/>
    <x v="2"/>
    <x v="0"/>
    <n v="12.95"/>
    <n v="77.699999999999989"/>
    <x v="0"/>
  </r>
  <r>
    <s v="ZJE-89333-489"/>
    <x v="125"/>
    <x v="131"/>
    <s v="L-D-2.5"/>
    <n v="1"/>
    <x v="131"/>
    <s v="vkundt3w@bigcartel.com"/>
    <x v="1"/>
    <x v="3"/>
    <x v="2"/>
    <x v="2"/>
    <n v="29.784999999999997"/>
    <n v="29.784999999999997"/>
    <x v="0"/>
  </r>
  <r>
    <s v="LOO-35324-159"/>
    <x v="126"/>
    <x v="132"/>
    <s v="A-L-0.2"/>
    <n v="4"/>
    <x v="132"/>
    <s v="bbett3x@google.de"/>
    <x v="0"/>
    <x v="2"/>
    <x v="1"/>
    <x v="3"/>
    <n v="3.8849999999999998"/>
    <n v="15.54"/>
    <x v="0"/>
  </r>
  <r>
    <s v="JBQ-93412-846"/>
    <x v="127"/>
    <x v="133"/>
    <s v="E-L-2.5"/>
    <n v="4"/>
    <x v="133"/>
    <s v=""/>
    <x v="1"/>
    <x v="1"/>
    <x v="1"/>
    <x v="2"/>
    <n v="34.154999999999994"/>
    <n v="136.61999999999998"/>
    <x v="0"/>
  </r>
  <r>
    <s v="EHX-66333-637"/>
    <x v="128"/>
    <x v="134"/>
    <s v="L-M-0.5"/>
    <n v="2"/>
    <x v="134"/>
    <s v="dstaite3z@scientificamerican.com"/>
    <x v="0"/>
    <x v="3"/>
    <x v="0"/>
    <x v="1"/>
    <n v="8.73"/>
    <n v="17.46"/>
    <x v="1"/>
  </r>
  <r>
    <s v="WXG-25759-236"/>
    <x v="103"/>
    <x v="135"/>
    <s v="E-L-2.5"/>
    <n v="2"/>
    <x v="135"/>
    <s v="wkeyse40@apple.com"/>
    <x v="0"/>
    <x v="1"/>
    <x v="1"/>
    <x v="2"/>
    <n v="34.154999999999994"/>
    <n v="68.309999999999988"/>
    <x v="0"/>
  </r>
  <r>
    <s v="QNA-31113-984"/>
    <x v="129"/>
    <x v="136"/>
    <s v="L-M-0.2"/>
    <n v="4"/>
    <x v="136"/>
    <s v="oclausenthue41@marriott.com"/>
    <x v="0"/>
    <x v="3"/>
    <x v="0"/>
    <x v="3"/>
    <n v="4.3650000000000002"/>
    <n v="17.46"/>
    <x v="1"/>
  </r>
  <r>
    <s v="ZWI-52029-159"/>
    <x v="130"/>
    <x v="137"/>
    <s v="L-M-1"/>
    <n v="3"/>
    <x v="137"/>
    <s v="lfrancisco42@fema.gov"/>
    <x v="0"/>
    <x v="3"/>
    <x v="0"/>
    <x v="0"/>
    <n v="14.55"/>
    <n v="43.650000000000006"/>
    <x v="1"/>
  </r>
  <r>
    <s v="ZWI-52029-159"/>
    <x v="130"/>
    <x v="137"/>
    <s v="E-M-1"/>
    <n v="2"/>
    <x v="137"/>
    <s v="lfrancisco42@fema.gov"/>
    <x v="0"/>
    <x v="1"/>
    <x v="0"/>
    <x v="0"/>
    <n v="13.75"/>
    <n v="27.5"/>
    <x v="1"/>
  </r>
  <r>
    <s v="DFS-49954-707"/>
    <x v="131"/>
    <x v="138"/>
    <s v="E-D-0.2"/>
    <n v="5"/>
    <x v="138"/>
    <s v="gskingle44@clickbank.net"/>
    <x v="0"/>
    <x v="1"/>
    <x v="2"/>
    <x v="3"/>
    <n v="3.645"/>
    <n v="18.225000000000001"/>
    <x v="0"/>
  </r>
  <r>
    <s v="VYP-89830-878"/>
    <x v="132"/>
    <x v="139"/>
    <s v="A-M-2.5"/>
    <n v="2"/>
    <x v="139"/>
    <s v=""/>
    <x v="0"/>
    <x v="2"/>
    <x v="0"/>
    <x v="2"/>
    <n v="25.874999999999996"/>
    <n v="51.749999999999993"/>
    <x v="0"/>
  </r>
  <r>
    <s v="AMT-40418-362"/>
    <x v="133"/>
    <x v="140"/>
    <s v="L-D-1"/>
    <n v="1"/>
    <x v="140"/>
    <s v="jbalsillie46@princeton.edu"/>
    <x v="0"/>
    <x v="3"/>
    <x v="2"/>
    <x v="0"/>
    <n v="12.95"/>
    <n v="12.95"/>
    <x v="0"/>
  </r>
  <r>
    <s v="NFQ-23241-793"/>
    <x v="134"/>
    <x v="141"/>
    <s v="A-M-1"/>
    <n v="3"/>
    <x v="141"/>
    <s v=""/>
    <x v="0"/>
    <x v="2"/>
    <x v="0"/>
    <x v="0"/>
    <n v="11.25"/>
    <n v="33.75"/>
    <x v="0"/>
  </r>
  <r>
    <s v="JQK-64922-985"/>
    <x v="113"/>
    <x v="142"/>
    <s v="R-M-2.5"/>
    <n v="3"/>
    <x v="142"/>
    <s v="bleffek48@ning.com"/>
    <x v="0"/>
    <x v="0"/>
    <x v="0"/>
    <x v="2"/>
    <n v="22.884999999999998"/>
    <n v="68.655000000000001"/>
    <x v="0"/>
  </r>
  <r>
    <s v="YET-17732-678"/>
    <x v="135"/>
    <x v="143"/>
    <s v="R-D-0.2"/>
    <n v="1"/>
    <x v="143"/>
    <s v=""/>
    <x v="0"/>
    <x v="0"/>
    <x v="2"/>
    <x v="3"/>
    <n v="2.6849999999999996"/>
    <n v="2.6849999999999996"/>
    <x v="1"/>
  </r>
  <r>
    <s v="NKW-24945-846"/>
    <x v="35"/>
    <x v="144"/>
    <s v="A-D-2.5"/>
    <n v="5"/>
    <x v="144"/>
    <s v="jpray4a@youtube.com"/>
    <x v="0"/>
    <x v="2"/>
    <x v="2"/>
    <x v="2"/>
    <n v="22.884999999999998"/>
    <n v="114.42499999999998"/>
    <x v="1"/>
  </r>
  <r>
    <s v="VKA-82720-513"/>
    <x v="136"/>
    <x v="145"/>
    <s v="A-M-2.5"/>
    <n v="6"/>
    <x v="145"/>
    <s v="gholborn4b@ow.ly"/>
    <x v="0"/>
    <x v="2"/>
    <x v="0"/>
    <x v="2"/>
    <n v="25.874999999999996"/>
    <n v="155.24999999999997"/>
    <x v="0"/>
  </r>
  <r>
    <s v="THA-60599-417"/>
    <x v="137"/>
    <x v="146"/>
    <s v="A-M-2.5"/>
    <n v="3"/>
    <x v="146"/>
    <s v="fkeinrat4c@dailymail.co.uk"/>
    <x v="0"/>
    <x v="2"/>
    <x v="0"/>
    <x v="2"/>
    <n v="25.874999999999996"/>
    <n v="77.624999999999986"/>
    <x v="0"/>
  </r>
  <r>
    <s v="MEK-39769-035"/>
    <x v="138"/>
    <x v="147"/>
    <s v="R-D-2.5"/>
    <n v="3"/>
    <x v="147"/>
    <s v="pyea4d@aol.com"/>
    <x v="1"/>
    <x v="0"/>
    <x v="2"/>
    <x v="2"/>
    <n v="20.584999999999997"/>
    <n v="61.754999999999995"/>
    <x v="1"/>
  </r>
  <r>
    <s v="JAF-18294-750"/>
    <x v="139"/>
    <x v="148"/>
    <s v="R-D-2.5"/>
    <n v="6"/>
    <x v="148"/>
    <s v=""/>
    <x v="0"/>
    <x v="0"/>
    <x v="2"/>
    <x v="2"/>
    <n v="20.584999999999997"/>
    <n v="123.50999999999999"/>
    <x v="0"/>
  </r>
  <r>
    <s v="TME-59627-221"/>
    <x v="140"/>
    <x v="149"/>
    <s v="L-L-2.5"/>
    <n v="6"/>
    <x v="149"/>
    <s v=""/>
    <x v="0"/>
    <x v="3"/>
    <x v="1"/>
    <x v="2"/>
    <n v="36.454999999999998"/>
    <n v="218.73"/>
    <x v="1"/>
  </r>
  <r>
    <s v="UDG-65353-824"/>
    <x v="141"/>
    <x v="150"/>
    <s v="E-M-0.5"/>
    <n v="4"/>
    <x v="150"/>
    <s v="kswede4g@addthis.com"/>
    <x v="0"/>
    <x v="1"/>
    <x v="0"/>
    <x v="1"/>
    <n v="8.25"/>
    <n v="33"/>
    <x v="1"/>
  </r>
  <r>
    <s v="ENQ-42923-176"/>
    <x v="142"/>
    <x v="151"/>
    <s v="A-L-0.5"/>
    <n v="3"/>
    <x v="151"/>
    <s v="lrubrow4h@microsoft.com"/>
    <x v="0"/>
    <x v="2"/>
    <x v="1"/>
    <x v="1"/>
    <n v="7.77"/>
    <n v="23.31"/>
    <x v="1"/>
  </r>
  <r>
    <s v="CBT-55781-720"/>
    <x v="143"/>
    <x v="152"/>
    <s v="E-D-0.5"/>
    <n v="3"/>
    <x v="152"/>
    <s v="dtift4i@netvibes.com"/>
    <x v="0"/>
    <x v="1"/>
    <x v="2"/>
    <x v="1"/>
    <n v="7.29"/>
    <n v="21.87"/>
    <x v="0"/>
  </r>
  <r>
    <s v="NEU-86533-016"/>
    <x v="144"/>
    <x v="153"/>
    <s v="R-D-0.2"/>
    <n v="6"/>
    <x v="153"/>
    <s v="gschonfeld4j@oracle.com"/>
    <x v="0"/>
    <x v="0"/>
    <x v="2"/>
    <x v="3"/>
    <n v="2.6849999999999996"/>
    <n v="16.11"/>
    <x v="1"/>
  </r>
  <r>
    <s v="BYU-58154-603"/>
    <x v="145"/>
    <x v="154"/>
    <s v="E-D-0.5"/>
    <n v="4"/>
    <x v="154"/>
    <s v="cfeye4k@google.co.jp"/>
    <x v="1"/>
    <x v="1"/>
    <x v="2"/>
    <x v="1"/>
    <n v="7.29"/>
    <n v="29.16"/>
    <x v="1"/>
  </r>
  <r>
    <s v="EHJ-05910-257"/>
    <x v="146"/>
    <x v="155"/>
    <s v="R-D-1"/>
    <n v="6"/>
    <x v="155"/>
    <s v=""/>
    <x v="0"/>
    <x v="0"/>
    <x v="2"/>
    <x v="0"/>
    <n v="8.9499999999999993"/>
    <n v="53.699999999999996"/>
    <x v="0"/>
  </r>
  <r>
    <s v="EIL-44855-309"/>
    <x v="147"/>
    <x v="156"/>
    <s v="R-D-0.5"/>
    <n v="5"/>
    <x v="156"/>
    <s v=""/>
    <x v="0"/>
    <x v="0"/>
    <x v="2"/>
    <x v="1"/>
    <n v="5.3699999999999992"/>
    <n v="26.849999999999994"/>
    <x v="0"/>
  </r>
  <r>
    <s v="HCA-87224-420"/>
    <x v="148"/>
    <x v="157"/>
    <s v="E-M-0.5"/>
    <n v="5"/>
    <x v="157"/>
    <s v="tfero4n@comsenz.com"/>
    <x v="0"/>
    <x v="1"/>
    <x v="0"/>
    <x v="1"/>
    <n v="8.25"/>
    <n v="41.25"/>
    <x v="0"/>
  </r>
  <r>
    <s v="ABO-29054-365"/>
    <x v="149"/>
    <x v="158"/>
    <s v="A-M-0.5"/>
    <n v="6"/>
    <x v="158"/>
    <s v=""/>
    <x v="1"/>
    <x v="2"/>
    <x v="0"/>
    <x v="1"/>
    <n v="6.75"/>
    <n v="40.5"/>
    <x v="1"/>
  </r>
  <r>
    <s v="TKN-58485-031"/>
    <x v="150"/>
    <x v="159"/>
    <s v="R-D-1"/>
    <n v="2"/>
    <x v="159"/>
    <s v="fdauney4p@sphinn.com"/>
    <x v="1"/>
    <x v="0"/>
    <x v="2"/>
    <x v="0"/>
    <n v="8.9499999999999993"/>
    <n v="17.899999999999999"/>
    <x v="1"/>
  </r>
  <r>
    <s v="RCK-04069-371"/>
    <x v="151"/>
    <x v="160"/>
    <s v="E-L-2.5"/>
    <n v="2"/>
    <x v="160"/>
    <s v="searley4q@youku.com"/>
    <x v="2"/>
    <x v="1"/>
    <x v="1"/>
    <x v="2"/>
    <n v="34.154999999999994"/>
    <n v="68.309999999999988"/>
    <x v="1"/>
  </r>
  <r>
    <s v="IRJ-67095-738"/>
    <x v="13"/>
    <x v="161"/>
    <s v="E-M-2.5"/>
    <n v="2"/>
    <x v="161"/>
    <s v="mchamberlayne4r@bigcartel.com"/>
    <x v="0"/>
    <x v="1"/>
    <x v="0"/>
    <x v="2"/>
    <n v="31.624999999999996"/>
    <n v="63.249999999999993"/>
    <x v="0"/>
  </r>
  <r>
    <s v="VEA-31961-977"/>
    <x v="79"/>
    <x v="162"/>
    <s v="E-D-0.5"/>
    <n v="3"/>
    <x v="162"/>
    <s v="bflaherty4s@moonfruit.com"/>
    <x v="1"/>
    <x v="1"/>
    <x v="2"/>
    <x v="1"/>
    <n v="7.29"/>
    <n v="21.87"/>
    <x v="1"/>
  </r>
  <r>
    <s v="BAF-42286-205"/>
    <x v="152"/>
    <x v="163"/>
    <s v="R-M-2.5"/>
    <n v="4"/>
    <x v="163"/>
    <s v="ocolbeck4t@sina.com.cn"/>
    <x v="0"/>
    <x v="0"/>
    <x v="0"/>
    <x v="2"/>
    <n v="22.884999999999998"/>
    <n v="91.539999999999992"/>
    <x v="1"/>
  </r>
  <r>
    <s v="WOR-52762-511"/>
    <x v="153"/>
    <x v="164"/>
    <s v="E-L-2.5"/>
    <n v="6"/>
    <x v="164"/>
    <s v=""/>
    <x v="0"/>
    <x v="1"/>
    <x v="1"/>
    <x v="2"/>
    <n v="34.154999999999994"/>
    <n v="204.92999999999995"/>
    <x v="0"/>
  </r>
  <r>
    <s v="ZWK-03995-815"/>
    <x v="154"/>
    <x v="165"/>
    <s v="E-M-2.5"/>
    <n v="2"/>
    <x v="165"/>
    <s v="ehobbing4v@nsw.gov.au"/>
    <x v="0"/>
    <x v="1"/>
    <x v="0"/>
    <x v="2"/>
    <n v="31.624999999999996"/>
    <n v="63.249999999999993"/>
    <x v="0"/>
  </r>
  <r>
    <s v="CKF-43291-846"/>
    <x v="155"/>
    <x v="166"/>
    <s v="E-L-2.5"/>
    <n v="1"/>
    <x v="166"/>
    <s v="othynne4w@auda.org.au"/>
    <x v="0"/>
    <x v="1"/>
    <x v="1"/>
    <x v="2"/>
    <n v="34.154999999999994"/>
    <n v="34.154999999999994"/>
    <x v="0"/>
  </r>
  <r>
    <s v="RMW-74160-339"/>
    <x v="156"/>
    <x v="167"/>
    <s v="R-L-2.5"/>
    <n v="4"/>
    <x v="167"/>
    <s v="eheining4x@flickr.com"/>
    <x v="0"/>
    <x v="0"/>
    <x v="1"/>
    <x v="2"/>
    <n v="27.484999999999996"/>
    <n v="109.93999999999998"/>
    <x v="0"/>
  </r>
  <r>
    <s v="FMT-94584-786"/>
    <x v="22"/>
    <x v="168"/>
    <s v="A-L-1"/>
    <n v="2"/>
    <x v="168"/>
    <s v="kmelloi4y@imdb.com"/>
    <x v="0"/>
    <x v="2"/>
    <x v="1"/>
    <x v="0"/>
    <n v="12.95"/>
    <n v="25.9"/>
    <x v="1"/>
  </r>
  <r>
    <s v="NWT-78222-575"/>
    <x v="157"/>
    <x v="169"/>
    <s v="A-D-0.2"/>
    <n v="1"/>
    <x v="169"/>
    <s v=""/>
    <x v="1"/>
    <x v="2"/>
    <x v="2"/>
    <x v="3"/>
    <n v="2.9849999999999999"/>
    <n v="2.9849999999999999"/>
    <x v="1"/>
  </r>
  <r>
    <s v="EOI-02511-919"/>
    <x v="158"/>
    <x v="170"/>
    <s v="E-L-0.2"/>
    <n v="5"/>
    <x v="170"/>
    <s v="amussen50@51.la"/>
    <x v="0"/>
    <x v="1"/>
    <x v="1"/>
    <x v="3"/>
    <n v="4.4550000000000001"/>
    <n v="22.274999999999999"/>
    <x v="1"/>
  </r>
  <r>
    <s v="EOI-02511-919"/>
    <x v="158"/>
    <x v="170"/>
    <s v="A-D-0.5"/>
    <n v="5"/>
    <x v="170"/>
    <s v="amussen50@51.la"/>
    <x v="0"/>
    <x v="2"/>
    <x v="2"/>
    <x v="1"/>
    <n v="5.97"/>
    <n v="29.849999999999998"/>
    <x v="1"/>
  </r>
  <r>
    <s v="UCT-03935-589"/>
    <x v="78"/>
    <x v="171"/>
    <s v="R-D-0.5"/>
    <n v="6"/>
    <x v="171"/>
    <s v="amundford52@nbcnews.com"/>
    <x v="0"/>
    <x v="0"/>
    <x v="2"/>
    <x v="1"/>
    <n v="5.3699999999999992"/>
    <n v="32.22"/>
    <x v="1"/>
  </r>
  <r>
    <s v="SBI-60013-494"/>
    <x v="159"/>
    <x v="172"/>
    <s v="E-M-0.2"/>
    <n v="2"/>
    <x v="172"/>
    <s v="twalas53@google.ca"/>
    <x v="0"/>
    <x v="1"/>
    <x v="0"/>
    <x v="3"/>
    <n v="4.125"/>
    <n v="8.25"/>
    <x v="1"/>
  </r>
  <r>
    <s v="QRA-73277-814"/>
    <x v="160"/>
    <x v="173"/>
    <s v="A-L-0.5"/>
    <n v="4"/>
    <x v="173"/>
    <s v="iblazewicz54@thetimes.co.uk"/>
    <x v="0"/>
    <x v="2"/>
    <x v="1"/>
    <x v="1"/>
    <n v="7.77"/>
    <n v="31.08"/>
    <x v="1"/>
  </r>
  <r>
    <s v="EQE-31648-909"/>
    <x v="161"/>
    <x v="174"/>
    <s v="E-D-0.5"/>
    <n v="5"/>
    <x v="174"/>
    <s v="arizzetti55@naver.com"/>
    <x v="0"/>
    <x v="1"/>
    <x v="2"/>
    <x v="1"/>
    <n v="7.29"/>
    <n v="36.450000000000003"/>
    <x v="0"/>
  </r>
  <r>
    <s v="QOO-24615-950"/>
    <x v="162"/>
    <x v="175"/>
    <s v="R-M-2.5"/>
    <n v="3"/>
    <x v="175"/>
    <s v="mmeriet56@noaa.gov"/>
    <x v="0"/>
    <x v="0"/>
    <x v="0"/>
    <x v="2"/>
    <n v="22.884999999999998"/>
    <n v="68.655000000000001"/>
    <x v="1"/>
  </r>
  <r>
    <s v="WDV-73864-037"/>
    <x v="70"/>
    <x v="176"/>
    <s v="L-M-0.5"/>
    <n v="5"/>
    <x v="176"/>
    <s v="lpratt57@netvibes.com"/>
    <x v="0"/>
    <x v="3"/>
    <x v="0"/>
    <x v="1"/>
    <n v="8.73"/>
    <n v="43.650000000000006"/>
    <x v="0"/>
  </r>
  <r>
    <s v="PKR-88575-066"/>
    <x v="163"/>
    <x v="177"/>
    <s v="E-L-0.2"/>
    <n v="1"/>
    <x v="177"/>
    <s v="akitchingham58@com.com"/>
    <x v="0"/>
    <x v="1"/>
    <x v="1"/>
    <x v="3"/>
    <n v="4.4550000000000001"/>
    <n v="4.4550000000000001"/>
    <x v="0"/>
  </r>
  <r>
    <s v="BWR-85735-955"/>
    <x v="153"/>
    <x v="178"/>
    <s v="L-M-1"/>
    <n v="3"/>
    <x v="178"/>
    <s v="bbartholin59@xinhuanet.com"/>
    <x v="0"/>
    <x v="3"/>
    <x v="0"/>
    <x v="0"/>
    <n v="14.55"/>
    <n v="43.650000000000006"/>
    <x v="0"/>
  </r>
  <r>
    <s v="YFX-64795-136"/>
    <x v="164"/>
    <x v="179"/>
    <s v="L-M-2.5"/>
    <n v="1"/>
    <x v="179"/>
    <s v="mprinn5a@usa.gov"/>
    <x v="0"/>
    <x v="3"/>
    <x v="0"/>
    <x v="2"/>
    <n v="33.464999999999996"/>
    <n v="33.464999999999996"/>
    <x v="0"/>
  </r>
  <r>
    <s v="DDO-71442-967"/>
    <x v="165"/>
    <x v="180"/>
    <s v="L-D-0.2"/>
    <n v="5"/>
    <x v="180"/>
    <s v="abaudino5b@netvibes.com"/>
    <x v="0"/>
    <x v="3"/>
    <x v="2"/>
    <x v="3"/>
    <n v="3.8849999999999998"/>
    <n v="19.424999999999997"/>
    <x v="0"/>
  </r>
  <r>
    <s v="ILQ-11027-588"/>
    <x v="166"/>
    <x v="181"/>
    <s v="E-D-1"/>
    <n v="6"/>
    <x v="181"/>
    <s v="ppetrushanko5c@blinklist.com"/>
    <x v="1"/>
    <x v="1"/>
    <x v="2"/>
    <x v="0"/>
    <n v="12.15"/>
    <n v="72.900000000000006"/>
    <x v="0"/>
  </r>
  <r>
    <s v="KRZ-13868-122"/>
    <x v="167"/>
    <x v="182"/>
    <s v="E-L-1"/>
    <n v="3"/>
    <x v="182"/>
    <s v=""/>
    <x v="0"/>
    <x v="1"/>
    <x v="1"/>
    <x v="0"/>
    <n v="14.85"/>
    <n v="44.55"/>
    <x v="1"/>
  </r>
  <r>
    <s v="VRM-93594-914"/>
    <x v="168"/>
    <x v="183"/>
    <s v="E-D-0.5"/>
    <n v="5"/>
    <x v="183"/>
    <s v="elaird5e@bing.com"/>
    <x v="0"/>
    <x v="1"/>
    <x v="2"/>
    <x v="1"/>
    <n v="7.29"/>
    <n v="36.450000000000003"/>
    <x v="1"/>
  </r>
  <r>
    <s v="HXL-22497-359"/>
    <x v="169"/>
    <x v="184"/>
    <s v="A-L-1"/>
    <n v="3"/>
    <x v="184"/>
    <s v="mhowsden5f@infoseek.co.jp"/>
    <x v="0"/>
    <x v="2"/>
    <x v="1"/>
    <x v="0"/>
    <n v="12.95"/>
    <n v="38.849999999999994"/>
    <x v="1"/>
  </r>
  <r>
    <s v="NOP-21394-646"/>
    <x v="170"/>
    <x v="185"/>
    <s v="E-L-0.5"/>
    <n v="6"/>
    <x v="185"/>
    <s v="ncuttler5g@parallels.com"/>
    <x v="0"/>
    <x v="1"/>
    <x v="1"/>
    <x v="1"/>
    <n v="8.91"/>
    <n v="53.46"/>
    <x v="1"/>
  </r>
  <r>
    <s v="NOP-21394-646"/>
    <x v="170"/>
    <x v="185"/>
    <s v="L-D-2.5"/>
    <n v="2"/>
    <x v="185"/>
    <s v="ncuttler5g@parallels.com"/>
    <x v="0"/>
    <x v="3"/>
    <x v="2"/>
    <x v="2"/>
    <n v="29.784999999999997"/>
    <n v="59.569999999999993"/>
    <x v="1"/>
  </r>
  <r>
    <s v="NOP-21394-646"/>
    <x v="170"/>
    <x v="185"/>
    <s v="L-D-2.5"/>
    <n v="3"/>
    <x v="185"/>
    <s v="ncuttler5g@parallels.com"/>
    <x v="0"/>
    <x v="3"/>
    <x v="2"/>
    <x v="2"/>
    <n v="29.784999999999997"/>
    <n v="89.35499999999999"/>
    <x v="1"/>
  </r>
  <r>
    <s v="NOP-21394-646"/>
    <x v="170"/>
    <x v="185"/>
    <s v="L-L-0.5"/>
    <n v="4"/>
    <x v="185"/>
    <s v="ncuttler5g@parallels.com"/>
    <x v="0"/>
    <x v="3"/>
    <x v="1"/>
    <x v="1"/>
    <n v="9.51"/>
    <n v="38.04"/>
    <x v="1"/>
  </r>
  <r>
    <s v="NOP-21394-646"/>
    <x v="170"/>
    <x v="185"/>
    <s v="E-M-1"/>
    <n v="3"/>
    <x v="185"/>
    <s v="ncuttler5g@parallels.com"/>
    <x v="0"/>
    <x v="1"/>
    <x v="0"/>
    <x v="0"/>
    <n v="13.75"/>
    <n v="41.25"/>
    <x v="1"/>
  </r>
  <r>
    <s v="FTV-77095-168"/>
    <x v="171"/>
    <x v="186"/>
    <s v="L-L-0.5"/>
    <n v="6"/>
    <x v="186"/>
    <s v=""/>
    <x v="0"/>
    <x v="3"/>
    <x v="1"/>
    <x v="1"/>
    <n v="9.51"/>
    <n v="57.06"/>
    <x v="1"/>
  </r>
  <r>
    <s v="BOR-02906-411"/>
    <x v="172"/>
    <x v="187"/>
    <s v="L-D-2.5"/>
    <n v="6"/>
    <x v="187"/>
    <s v="tfelip5m@typepad.com"/>
    <x v="0"/>
    <x v="3"/>
    <x v="2"/>
    <x v="2"/>
    <n v="29.784999999999997"/>
    <n v="178.70999999999998"/>
    <x v="0"/>
  </r>
  <r>
    <s v="WMP-68847-770"/>
    <x v="173"/>
    <x v="188"/>
    <s v="L-L-0.2"/>
    <n v="1"/>
    <x v="188"/>
    <s v="vle5n@disqus.com"/>
    <x v="0"/>
    <x v="3"/>
    <x v="1"/>
    <x v="3"/>
    <n v="4.7549999999999999"/>
    <n v="4.7549999999999999"/>
    <x v="1"/>
  </r>
  <r>
    <s v="TMO-22785-872"/>
    <x v="174"/>
    <x v="189"/>
    <s v="E-M-1"/>
    <n v="6"/>
    <x v="189"/>
    <s v=""/>
    <x v="0"/>
    <x v="1"/>
    <x v="0"/>
    <x v="0"/>
    <n v="13.75"/>
    <n v="82.5"/>
    <x v="1"/>
  </r>
  <r>
    <s v="TJG-73587-353"/>
    <x v="175"/>
    <x v="190"/>
    <s v="R-D-0.2"/>
    <n v="3"/>
    <x v="190"/>
    <s v=""/>
    <x v="0"/>
    <x v="0"/>
    <x v="2"/>
    <x v="3"/>
    <n v="2.6849999999999996"/>
    <n v="8.0549999999999997"/>
    <x v="0"/>
  </r>
  <r>
    <s v="OOU-61343-455"/>
    <x v="176"/>
    <x v="191"/>
    <s v="A-M-1"/>
    <n v="2"/>
    <x v="191"/>
    <s v="npoolman5q@howstuffworks.com"/>
    <x v="0"/>
    <x v="2"/>
    <x v="0"/>
    <x v="0"/>
    <n v="11.25"/>
    <n v="22.5"/>
    <x v="1"/>
  </r>
  <r>
    <s v="RMA-08327-369"/>
    <x v="142"/>
    <x v="192"/>
    <s v="A-M-0.5"/>
    <n v="6"/>
    <x v="192"/>
    <s v="oduny5r@constantcontact.com"/>
    <x v="0"/>
    <x v="2"/>
    <x v="0"/>
    <x v="1"/>
    <n v="6.75"/>
    <n v="40.5"/>
    <x v="0"/>
  </r>
  <r>
    <s v="SFB-97929-779"/>
    <x v="177"/>
    <x v="193"/>
    <s v="E-D-0.5"/>
    <n v="4"/>
    <x v="193"/>
    <s v="chalfhide5s@google.ru"/>
    <x v="1"/>
    <x v="1"/>
    <x v="2"/>
    <x v="1"/>
    <n v="7.29"/>
    <n v="29.16"/>
    <x v="0"/>
  </r>
  <r>
    <s v="AUP-10128-606"/>
    <x v="178"/>
    <x v="194"/>
    <s v="A-M-0.5"/>
    <n v="1"/>
    <x v="194"/>
    <s v="fmalecky5t@list-manage.com"/>
    <x v="2"/>
    <x v="2"/>
    <x v="0"/>
    <x v="1"/>
    <n v="6.75"/>
    <n v="6.75"/>
    <x v="1"/>
  </r>
  <r>
    <s v="YTW-40242-005"/>
    <x v="179"/>
    <x v="195"/>
    <s v="L-D-1"/>
    <n v="4"/>
    <x v="195"/>
    <s v="aattwater5u@wikia.com"/>
    <x v="0"/>
    <x v="3"/>
    <x v="2"/>
    <x v="0"/>
    <n v="12.95"/>
    <n v="51.8"/>
    <x v="0"/>
  </r>
  <r>
    <s v="PRP-53390-819"/>
    <x v="180"/>
    <x v="196"/>
    <s v="E-L-0.5"/>
    <n v="6"/>
    <x v="196"/>
    <s v="mwhellans5v@mapquest.com"/>
    <x v="0"/>
    <x v="1"/>
    <x v="1"/>
    <x v="1"/>
    <n v="8.91"/>
    <n v="53.46"/>
    <x v="1"/>
  </r>
  <r>
    <s v="GSJ-01065-125"/>
    <x v="181"/>
    <x v="197"/>
    <s v="E-D-0.2"/>
    <n v="4"/>
    <x v="197"/>
    <s v="dcamilletti5w@businesswire.com"/>
    <x v="0"/>
    <x v="1"/>
    <x v="2"/>
    <x v="3"/>
    <n v="3.645"/>
    <n v="14.58"/>
    <x v="0"/>
  </r>
  <r>
    <s v="YQU-65147-580"/>
    <x v="182"/>
    <x v="198"/>
    <s v="R-D-2.5"/>
    <n v="1"/>
    <x v="198"/>
    <s v="egalgey5x@wufoo.com"/>
    <x v="0"/>
    <x v="0"/>
    <x v="2"/>
    <x v="2"/>
    <n v="20.584999999999997"/>
    <n v="20.584999999999997"/>
    <x v="1"/>
  </r>
  <r>
    <s v="QPM-95832-683"/>
    <x v="183"/>
    <x v="199"/>
    <s v="L-L-1"/>
    <n v="2"/>
    <x v="199"/>
    <s v="mhame5y@newsvine.com"/>
    <x v="1"/>
    <x v="3"/>
    <x v="1"/>
    <x v="0"/>
    <n v="15.85"/>
    <n v="31.7"/>
    <x v="1"/>
  </r>
  <r>
    <s v="BNQ-88920-567"/>
    <x v="184"/>
    <x v="200"/>
    <s v="L-D-0.2"/>
    <n v="6"/>
    <x v="200"/>
    <s v="igurnee5z@usnews.com"/>
    <x v="0"/>
    <x v="3"/>
    <x v="2"/>
    <x v="3"/>
    <n v="3.8849999999999998"/>
    <n v="23.31"/>
    <x v="1"/>
  </r>
  <r>
    <s v="PUX-47906-110"/>
    <x v="185"/>
    <x v="201"/>
    <s v="L-M-1"/>
    <n v="4"/>
    <x v="201"/>
    <s v="asnowding60@comsenz.com"/>
    <x v="0"/>
    <x v="3"/>
    <x v="0"/>
    <x v="0"/>
    <n v="14.55"/>
    <n v="58.2"/>
    <x v="0"/>
  </r>
  <r>
    <s v="COL-72079-610"/>
    <x v="186"/>
    <x v="202"/>
    <s v="E-L-0.5"/>
    <n v="4"/>
    <x v="202"/>
    <s v="gpoinsett61@berkeley.edu"/>
    <x v="0"/>
    <x v="1"/>
    <x v="1"/>
    <x v="1"/>
    <n v="8.91"/>
    <n v="35.64"/>
    <x v="1"/>
  </r>
  <r>
    <s v="LBC-45686-819"/>
    <x v="187"/>
    <x v="203"/>
    <s v="A-M-1"/>
    <n v="5"/>
    <x v="203"/>
    <s v="rfurman62@t.co"/>
    <x v="1"/>
    <x v="2"/>
    <x v="0"/>
    <x v="0"/>
    <n v="11.25"/>
    <n v="56.25"/>
    <x v="0"/>
  </r>
  <r>
    <s v="BLQ-03709-265"/>
    <x v="148"/>
    <x v="204"/>
    <s v="R-L-0.2"/>
    <n v="3"/>
    <x v="204"/>
    <s v="ccrosier63@xrea.com"/>
    <x v="0"/>
    <x v="0"/>
    <x v="1"/>
    <x v="3"/>
    <n v="3.5849999999999995"/>
    <n v="10.754999999999999"/>
    <x v="1"/>
  </r>
  <r>
    <s v="BLQ-03709-265"/>
    <x v="148"/>
    <x v="204"/>
    <s v="R-M-0.2"/>
    <n v="5"/>
    <x v="204"/>
    <s v="ccrosier63@xrea.com"/>
    <x v="0"/>
    <x v="0"/>
    <x v="0"/>
    <x v="3"/>
    <n v="2.9849999999999999"/>
    <n v="14.924999999999999"/>
    <x v="1"/>
  </r>
  <r>
    <s v="VFZ-91673-181"/>
    <x v="188"/>
    <x v="205"/>
    <s v="A-L-1"/>
    <n v="6"/>
    <x v="205"/>
    <s v="lrushmer65@europa.eu"/>
    <x v="0"/>
    <x v="2"/>
    <x v="1"/>
    <x v="0"/>
    <n v="12.95"/>
    <n v="77.699999999999989"/>
    <x v="0"/>
  </r>
  <r>
    <s v="WKD-81956-870"/>
    <x v="189"/>
    <x v="206"/>
    <s v="L-D-0.5"/>
    <n v="3"/>
    <x v="206"/>
    <s v="wedinborough66@github.io"/>
    <x v="0"/>
    <x v="3"/>
    <x v="2"/>
    <x v="1"/>
    <n v="7.77"/>
    <n v="23.31"/>
    <x v="1"/>
  </r>
  <r>
    <s v="TNI-91067-006"/>
    <x v="190"/>
    <x v="207"/>
    <s v="E-L-1"/>
    <n v="4"/>
    <x v="207"/>
    <s v=""/>
    <x v="0"/>
    <x v="1"/>
    <x v="1"/>
    <x v="0"/>
    <n v="14.85"/>
    <n v="59.4"/>
    <x v="0"/>
  </r>
  <r>
    <s v="IZA-61469-812"/>
    <x v="191"/>
    <x v="208"/>
    <s v="L-D-2.5"/>
    <n v="4"/>
    <x v="208"/>
    <s v="kbromehead68@un.org"/>
    <x v="0"/>
    <x v="3"/>
    <x v="2"/>
    <x v="2"/>
    <n v="29.784999999999997"/>
    <n v="119.13999999999999"/>
    <x v="0"/>
  </r>
  <r>
    <s v="PSS-22466-862"/>
    <x v="192"/>
    <x v="209"/>
    <s v="R-L-0.2"/>
    <n v="4"/>
    <x v="209"/>
    <s v="ewesterman69@si.edu"/>
    <x v="1"/>
    <x v="0"/>
    <x v="1"/>
    <x v="3"/>
    <n v="3.5849999999999995"/>
    <n v="14.339999999999998"/>
    <x v="1"/>
  </r>
  <r>
    <s v="REH-56504-397"/>
    <x v="193"/>
    <x v="210"/>
    <s v="A-M-2.5"/>
    <n v="5"/>
    <x v="210"/>
    <s v="ahutchens6a@amazonaws.com"/>
    <x v="0"/>
    <x v="2"/>
    <x v="0"/>
    <x v="2"/>
    <n v="25.874999999999996"/>
    <n v="129.37499999999997"/>
    <x v="1"/>
  </r>
  <r>
    <s v="ALA-62598-016"/>
    <x v="194"/>
    <x v="211"/>
    <s v="R-D-0.2"/>
    <n v="6"/>
    <x v="211"/>
    <s v="nwyvill6b@naver.com"/>
    <x v="2"/>
    <x v="0"/>
    <x v="2"/>
    <x v="3"/>
    <n v="2.6849999999999996"/>
    <n v="16.11"/>
    <x v="0"/>
  </r>
  <r>
    <s v="EYE-70374-835"/>
    <x v="195"/>
    <x v="212"/>
    <s v="R-L-0.2"/>
    <n v="5"/>
    <x v="212"/>
    <s v="bmathon6c@barnesandnoble.com"/>
    <x v="0"/>
    <x v="0"/>
    <x v="1"/>
    <x v="3"/>
    <n v="3.5849999999999995"/>
    <n v="17.924999999999997"/>
    <x v="1"/>
  </r>
  <r>
    <s v="CCZ-19589-212"/>
    <x v="196"/>
    <x v="213"/>
    <s v="L-M-0.2"/>
    <n v="2"/>
    <x v="213"/>
    <s v="kstreight6d@about.com"/>
    <x v="0"/>
    <x v="3"/>
    <x v="0"/>
    <x v="3"/>
    <n v="4.3650000000000002"/>
    <n v="8.73"/>
    <x v="1"/>
  </r>
  <r>
    <s v="BPT-83989-157"/>
    <x v="197"/>
    <x v="214"/>
    <s v="A-M-2.5"/>
    <n v="2"/>
    <x v="214"/>
    <s v="pcutchie6e@globo.com"/>
    <x v="0"/>
    <x v="2"/>
    <x v="0"/>
    <x v="2"/>
    <n v="25.874999999999996"/>
    <n v="51.749999999999993"/>
    <x v="1"/>
  </r>
  <r>
    <s v="YFH-87456-208"/>
    <x v="198"/>
    <x v="215"/>
    <s v="L-M-0.2"/>
    <n v="2"/>
    <x v="215"/>
    <s v=""/>
    <x v="0"/>
    <x v="3"/>
    <x v="0"/>
    <x v="3"/>
    <n v="4.3650000000000002"/>
    <n v="8.73"/>
    <x v="0"/>
  </r>
  <r>
    <s v="JLN-14700-924"/>
    <x v="199"/>
    <x v="216"/>
    <s v="L-L-0.2"/>
    <n v="5"/>
    <x v="216"/>
    <s v="cgheraldi6g@opera.com"/>
    <x v="2"/>
    <x v="3"/>
    <x v="1"/>
    <x v="3"/>
    <n v="4.7549999999999999"/>
    <n v="23.774999999999999"/>
    <x v="1"/>
  </r>
  <r>
    <s v="JVW-22582-137"/>
    <x v="200"/>
    <x v="217"/>
    <s v="E-M-0.2"/>
    <n v="5"/>
    <x v="217"/>
    <s v="bkenwell6h@over-blog.com"/>
    <x v="0"/>
    <x v="1"/>
    <x v="0"/>
    <x v="3"/>
    <n v="4.125"/>
    <n v="20.625"/>
    <x v="1"/>
  </r>
  <r>
    <s v="LAA-41879-001"/>
    <x v="201"/>
    <x v="218"/>
    <s v="L-L-2.5"/>
    <n v="1"/>
    <x v="218"/>
    <s v="tsutty6i@google.es"/>
    <x v="0"/>
    <x v="3"/>
    <x v="1"/>
    <x v="2"/>
    <n v="36.454999999999998"/>
    <n v="36.454999999999998"/>
    <x v="1"/>
  </r>
  <r>
    <s v="BRV-64870-915"/>
    <x v="202"/>
    <x v="219"/>
    <s v="L-L-2.5"/>
    <n v="5"/>
    <x v="219"/>
    <s v=""/>
    <x v="1"/>
    <x v="3"/>
    <x v="1"/>
    <x v="2"/>
    <n v="36.454999999999998"/>
    <n v="182.27499999999998"/>
    <x v="1"/>
  </r>
  <r>
    <s v="RGJ-12544-083"/>
    <x v="203"/>
    <x v="220"/>
    <s v="L-D-2.5"/>
    <n v="3"/>
    <x v="220"/>
    <s v="charce6k@cafepress.com"/>
    <x v="1"/>
    <x v="3"/>
    <x v="2"/>
    <x v="2"/>
    <n v="29.784999999999997"/>
    <n v="89.35499999999999"/>
    <x v="1"/>
  </r>
  <r>
    <s v="JJX-83339-346"/>
    <x v="204"/>
    <x v="221"/>
    <s v="R-L-0.2"/>
    <n v="1"/>
    <x v="221"/>
    <s v=""/>
    <x v="0"/>
    <x v="0"/>
    <x v="1"/>
    <x v="3"/>
    <n v="3.5849999999999995"/>
    <n v="3.5849999999999995"/>
    <x v="0"/>
  </r>
  <r>
    <s v="BIU-21970-705"/>
    <x v="205"/>
    <x v="222"/>
    <s v="R-M-2.5"/>
    <n v="2"/>
    <x v="222"/>
    <s v="fdrysdale6m@symantec.com"/>
    <x v="0"/>
    <x v="0"/>
    <x v="0"/>
    <x v="2"/>
    <n v="22.884999999999998"/>
    <n v="45.769999999999996"/>
    <x v="0"/>
  </r>
  <r>
    <s v="ELJ-87741-745"/>
    <x v="206"/>
    <x v="223"/>
    <s v="E-L-1"/>
    <n v="4"/>
    <x v="223"/>
    <s v="dmagowan6n@fc2.com"/>
    <x v="0"/>
    <x v="1"/>
    <x v="1"/>
    <x v="0"/>
    <n v="14.85"/>
    <n v="59.4"/>
    <x v="1"/>
  </r>
  <r>
    <s v="SGI-48226-857"/>
    <x v="207"/>
    <x v="224"/>
    <s v="A-M-2.5"/>
    <n v="6"/>
    <x v="224"/>
    <s v=""/>
    <x v="0"/>
    <x v="2"/>
    <x v="0"/>
    <x v="2"/>
    <n v="25.874999999999996"/>
    <n v="155.24999999999997"/>
    <x v="0"/>
  </r>
  <r>
    <s v="AHV-66988-037"/>
    <x v="208"/>
    <x v="225"/>
    <s v="R-M-2.5"/>
    <n v="2"/>
    <x v="225"/>
    <s v=""/>
    <x v="0"/>
    <x v="0"/>
    <x v="0"/>
    <x v="2"/>
    <n v="22.884999999999998"/>
    <n v="45.769999999999996"/>
    <x v="1"/>
  </r>
  <r>
    <s v="ISK-42066-094"/>
    <x v="209"/>
    <x v="226"/>
    <s v="E-D-1"/>
    <n v="3"/>
    <x v="226"/>
    <s v="srushbrooke6q@youku.com"/>
    <x v="0"/>
    <x v="1"/>
    <x v="2"/>
    <x v="0"/>
    <n v="12.15"/>
    <n v="36.450000000000003"/>
    <x v="0"/>
  </r>
  <r>
    <s v="FTC-35822-530"/>
    <x v="210"/>
    <x v="227"/>
    <s v="E-D-0.5"/>
    <n v="4"/>
    <x v="227"/>
    <s v="tdrynan6r@deviantart.com"/>
    <x v="0"/>
    <x v="1"/>
    <x v="2"/>
    <x v="1"/>
    <n v="7.29"/>
    <n v="29.16"/>
    <x v="0"/>
  </r>
  <r>
    <s v="VSS-56247-688"/>
    <x v="211"/>
    <x v="228"/>
    <s v="L-M-2.5"/>
    <n v="4"/>
    <x v="228"/>
    <s v="eyurkov6s@hud.gov"/>
    <x v="0"/>
    <x v="3"/>
    <x v="0"/>
    <x v="2"/>
    <n v="33.464999999999996"/>
    <n v="133.85999999999999"/>
    <x v="1"/>
  </r>
  <r>
    <s v="HVW-25584-144"/>
    <x v="212"/>
    <x v="229"/>
    <s v="L-L-0.2"/>
    <n v="5"/>
    <x v="229"/>
    <s v="lmallan6t@state.gov"/>
    <x v="0"/>
    <x v="3"/>
    <x v="1"/>
    <x v="3"/>
    <n v="4.7549999999999999"/>
    <n v="23.774999999999999"/>
    <x v="0"/>
  </r>
  <r>
    <s v="MUY-15309-209"/>
    <x v="213"/>
    <x v="230"/>
    <s v="L-D-1"/>
    <n v="3"/>
    <x v="230"/>
    <s v="gbentjens6u@netlog.com"/>
    <x v="2"/>
    <x v="3"/>
    <x v="2"/>
    <x v="0"/>
    <n v="12.95"/>
    <n v="38.849999999999994"/>
    <x v="1"/>
  </r>
  <r>
    <s v="VAJ-44572-469"/>
    <x v="63"/>
    <x v="231"/>
    <s v="R-L-0.2"/>
    <n v="6"/>
    <x v="231"/>
    <s v=""/>
    <x v="1"/>
    <x v="0"/>
    <x v="1"/>
    <x v="3"/>
    <n v="3.5849999999999995"/>
    <n v="21.509999999999998"/>
    <x v="0"/>
  </r>
  <r>
    <s v="YJU-84377-606"/>
    <x v="214"/>
    <x v="232"/>
    <s v="A-D-1"/>
    <n v="1"/>
    <x v="232"/>
    <s v="lentwistle6w@omniture.com"/>
    <x v="0"/>
    <x v="2"/>
    <x v="2"/>
    <x v="0"/>
    <n v="9.9499999999999993"/>
    <n v="9.9499999999999993"/>
    <x v="0"/>
  </r>
  <r>
    <s v="VNC-93921-469"/>
    <x v="215"/>
    <x v="233"/>
    <s v="L-L-1"/>
    <n v="1"/>
    <x v="233"/>
    <s v="zkiffe74@cyberchimps.com"/>
    <x v="0"/>
    <x v="3"/>
    <x v="1"/>
    <x v="0"/>
    <n v="15.85"/>
    <n v="15.85"/>
    <x v="0"/>
  </r>
  <r>
    <s v="OGB-91614-810"/>
    <x v="216"/>
    <x v="234"/>
    <s v="R-M-0.2"/>
    <n v="1"/>
    <x v="234"/>
    <s v="macott6y@pagesperso-orange.fr"/>
    <x v="0"/>
    <x v="0"/>
    <x v="0"/>
    <x v="3"/>
    <n v="2.9849999999999999"/>
    <n v="2.9849999999999999"/>
    <x v="0"/>
  </r>
  <r>
    <s v="BQI-61647-496"/>
    <x v="217"/>
    <x v="235"/>
    <s v="E-M-1"/>
    <n v="5"/>
    <x v="235"/>
    <s v="cheaviside6z@rediff.com"/>
    <x v="0"/>
    <x v="1"/>
    <x v="0"/>
    <x v="0"/>
    <n v="13.75"/>
    <n v="68.75"/>
    <x v="0"/>
  </r>
  <r>
    <s v="IOM-51636-823"/>
    <x v="218"/>
    <x v="236"/>
    <s v="A-D-1"/>
    <n v="3"/>
    <x v="236"/>
    <s v=""/>
    <x v="0"/>
    <x v="2"/>
    <x v="2"/>
    <x v="0"/>
    <n v="9.9499999999999993"/>
    <n v="29.849999999999998"/>
    <x v="1"/>
  </r>
  <r>
    <s v="GGD-38107-641"/>
    <x v="219"/>
    <x v="237"/>
    <s v="L-M-1"/>
    <n v="4"/>
    <x v="237"/>
    <s v="lkernan71@wsj.com"/>
    <x v="0"/>
    <x v="3"/>
    <x v="0"/>
    <x v="0"/>
    <n v="14.55"/>
    <n v="58.2"/>
    <x v="1"/>
  </r>
  <r>
    <s v="LTO-95975-728"/>
    <x v="220"/>
    <x v="238"/>
    <s v="R-L-0.5"/>
    <n v="4"/>
    <x v="238"/>
    <s v="rmclae72@dailymotion.com"/>
    <x v="2"/>
    <x v="0"/>
    <x v="1"/>
    <x v="1"/>
    <n v="7.169999999999999"/>
    <n v="28.679999999999996"/>
    <x v="1"/>
  </r>
  <r>
    <s v="IGM-84664-265"/>
    <x v="114"/>
    <x v="239"/>
    <s v="R-L-0.5"/>
    <n v="3"/>
    <x v="239"/>
    <s v="cblowfelde73@ustream.tv"/>
    <x v="0"/>
    <x v="0"/>
    <x v="1"/>
    <x v="1"/>
    <n v="7.169999999999999"/>
    <n v="21.509999999999998"/>
    <x v="1"/>
  </r>
  <r>
    <s v="SKO-45740-621"/>
    <x v="221"/>
    <x v="233"/>
    <s v="L-M-0.5"/>
    <n v="2"/>
    <x v="233"/>
    <s v="zkiffe74@cyberchimps.com"/>
    <x v="0"/>
    <x v="3"/>
    <x v="0"/>
    <x v="1"/>
    <n v="8.73"/>
    <n v="17.46"/>
    <x v="0"/>
  </r>
  <r>
    <s v="FOJ-02234-063"/>
    <x v="222"/>
    <x v="240"/>
    <s v="E-D-2.5"/>
    <n v="1"/>
    <x v="240"/>
    <s v="docalleran75@ucla.edu"/>
    <x v="0"/>
    <x v="1"/>
    <x v="2"/>
    <x v="2"/>
    <n v="27.945"/>
    <n v="27.945"/>
    <x v="0"/>
  </r>
  <r>
    <s v="MSJ-11909-468"/>
    <x v="188"/>
    <x v="241"/>
    <s v="E-D-2.5"/>
    <n v="5"/>
    <x v="241"/>
    <s v="ccromwell76@desdev.cn"/>
    <x v="0"/>
    <x v="1"/>
    <x v="2"/>
    <x v="2"/>
    <n v="27.945"/>
    <n v="139.72499999999999"/>
    <x v="1"/>
  </r>
  <r>
    <s v="DKB-78053-329"/>
    <x v="223"/>
    <x v="242"/>
    <s v="R-M-0.2"/>
    <n v="2"/>
    <x v="242"/>
    <s v="ihay77@lulu.com"/>
    <x v="2"/>
    <x v="0"/>
    <x v="0"/>
    <x v="3"/>
    <n v="2.9849999999999999"/>
    <n v="5.97"/>
    <x v="1"/>
  </r>
  <r>
    <s v="DFZ-45083-941"/>
    <x v="224"/>
    <x v="243"/>
    <s v="R-L-2.5"/>
    <n v="1"/>
    <x v="243"/>
    <s v="ttaffarello78@sciencedaily.com"/>
    <x v="0"/>
    <x v="0"/>
    <x v="1"/>
    <x v="2"/>
    <n v="27.484999999999996"/>
    <n v="27.484999999999996"/>
    <x v="0"/>
  </r>
  <r>
    <s v="OTA-40969-710"/>
    <x v="83"/>
    <x v="244"/>
    <s v="R-L-1"/>
    <n v="5"/>
    <x v="244"/>
    <s v="mcanty79@jigsy.com"/>
    <x v="0"/>
    <x v="0"/>
    <x v="1"/>
    <x v="0"/>
    <n v="11.95"/>
    <n v="59.75"/>
    <x v="0"/>
  </r>
  <r>
    <s v="GRH-45571-667"/>
    <x v="104"/>
    <x v="245"/>
    <s v="E-M-1"/>
    <n v="3"/>
    <x v="245"/>
    <s v="jkopke7a@auda.org.au"/>
    <x v="0"/>
    <x v="1"/>
    <x v="0"/>
    <x v="0"/>
    <n v="13.75"/>
    <n v="41.25"/>
    <x v="1"/>
  </r>
  <r>
    <s v="NXV-05302-067"/>
    <x v="225"/>
    <x v="246"/>
    <s v="L-M-2.5"/>
    <n v="4"/>
    <x v="246"/>
    <s v=""/>
    <x v="0"/>
    <x v="3"/>
    <x v="0"/>
    <x v="2"/>
    <n v="33.464999999999996"/>
    <n v="133.85999999999999"/>
    <x v="1"/>
  </r>
  <r>
    <s v="VZH-86274-142"/>
    <x v="226"/>
    <x v="247"/>
    <s v="R-L-1"/>
    <n v="5"/>
    <x v="247"/>
    <s v=""/>
    <x v="1"/>
    <x v="0"/>
    <x v="1"/>
    <x v="0"/>
    <n v="11.95"/>
    <n v="59.75"/>
    <x v="0"/>
  </r>
  <r>
    <s v="KIX-93248-135"/>
    <x v="227"/>
    <x v="248"/>
    <s v="A-D-0.5"/>
    <n v="1"/>
    <x v="248"/>
    <s v="vhellmore7d@bbc.co.uk"/>
    <x v="0"/>
    <x v="2"/>
    <x v="2"/>
    <x v="1"/>
    <n v="5.97"/>
    <n v="5.97"/>
    <x v="0"/>
  </r>
  <r>
    <s v="AXR-10962-010"/>
    <x v="180"/>
    <x v="249"/>
    <s v="E-D-1"/>
    <n v="2"/>
    <x v="249"/>
    <s v="mseawright7e@nbcnews.com"/>
    <x v="2"/>
    <x v="1"/>
    <x v="2"/>
    <x v="0"/>
    <n v="12.15"/>
    <n v="24.3"/>
    <x v="1"/>
  </r>
  <r>
    <s v="IHS-71573-008"/>
    <x v="228"/>
    <x v="250"/>
    <s v="E-D-0.2"/>
    <n v="6"/>
    <x v="250"/>
    <s v="snortheast7f@mashable.com"/>
    <x v="0"/>
    <x v="1"/>
    <x v="2"/>
    <x v="3"/>
    <n v="3.645"/>
    <n v="21.87"/>
    <x v="0"/>
  </r>
  <r>
    <s v="QTR-19001-114"/>
    <x v="229"/>
    <x v="195"/>
    <s v="A-D-1"/>
    <n v="2"/>
    <x v="195"/>
    <s v="aattwater5u@wikia.com"/>
    <x v="0"/>
    <x v="2"/>
    <x v="2"/>
    <x v="0"/>
    <n v="9.9499999999999993"/>
    <n v="19.899999999999999"/>
    <x v="0"/>
  </r>
  <r>
    <s v="WBK-62297-910"/>
    <x v="230"/>
    <x v="251"/>
    <s v="A-D-0.2"/>
    <n v="2"/>
    <x v="251"/>
    <s v="mfearon7h@reverbnation.com"/>
    <x v="0"/>
    <x v="2"/>
    <x v="2"/>
    <x v="3"/>
    <n v="2.9849999999999999"/>
    <n v="5.97"/>
    <x v="1"/>
  </r>
  <r>
    <s v="OGY-19377-175"/>
    <x v="231"/>
    <x v="252"/>
    <s v="E-D-0.5"/>
    <n v="1"/>
    <x v="252"/>
    <s v=""/>
    <x v="1"/>
    <x v="1"/>
    <x v="2"/>
    <x v="1"/>
    <n v="7.29"/>
    <n v="7.29"/>
    <x v="0"/>
  </r>
  <r>
    <s v="ESR-66651-814"/>
    <x v="80"/>
    <x v="253"/>
    <s v="A-D-0.2"/>
    <n v="4"/>
    <x v="253"/>
    <s v="jsisneros7j@a8.net"/>
    <x v="0"/>
    <x v="2"/>
    <x v="2"/>
    <x v="3"/>
    <n v="2.9849999999999999"/>
    <n v="11.94"/>
    <x v="0"/>
  </r>
  <r>
    <s v="CPX-46916-770"/>
    <x v="232"/>
    <x v="254"/>
    <s v="R-L-1"/>
    <n v="6"/>
    <x v="254"/>
    <s v="zcarlson7k@bigcartel.com"/>
    <x v="1"/>
    <x v="0"/>
    <x v="1"/>
    <x v="0"/>
    <n v="11.95"/>
    <n v="71.699999999999989"/>
    <x v="0"/>
  </r>
  <r>
    <s v="MDC-03318-645"/>
    <x v="233"/>
    <x v="255"/>
    <s v="A-L-0.2"/>
    <n v="2"/>
    <x v="255"/>
    <s v="wmaddox7l@timesonline.co.uk"/>
    <x v="0"/>
    <x v="2"/>
    <x v="1"/>
    <x v="3"/>
    <n v="3.8849999999999998"/>
    <n v="7.77"/>
    <x v="1"/>
  </r>
  <r>
    <s v="SFF-86059-407"/>
    <x v="234"/>
    <x v="256"/>
    <s v="A-M-2.5"/>
    <n v="1"/>
    <x v="256"/>
    <s v="dhedlestone7m@craigslist.org"/>
    <x v="0"/>
    <x v="2"/>
    <x v="0"/>
    <x v="2"/>
    <n v="25.874999999999996"/>
    <n v="25.874999999999996"/>
    <x v="1"/>
  </r>
  <r>
    <s v="SCL-94540-788"/>
    <x v="235"/>
    <x v="257"/>
    <s v="E-L-2.5"/>
    <n v="6"/>
    <x v="257"/>
    <s v="tcrowthe7n@europa.eu"/>
    <x v="0"/>
    <x v="1"/>
    <x v="1"/>
    <x v="2"/>
    <n v="34.154999999999994"/>
    <n v="204.92999999999995"/>
    <x v="1"/>
  </r>
  <r>
    <s v="HVU-21634-076"/>
    <x v="236"/>
    <x v="258"/>
    <s v="R-L-2.5"/>
    <n v="4"/>
    <x v="258"/>
    <s v="dbury7o@tinyurl.com"/>
    <x v="1"/>
    <x v="0"/>
    <x v="1"/>
    <x v="2"/>
    <n v="27.484999999999996"/>
    <n v="109.93999999999998"/>
    <x v="0"/>
  </r>
  <r>
    <s v="XUS-73326-418"/>
    <x v="237"/>
    <x v="259"/>
    <s v="E-L-1"/>
    <n v="6"/>
    <x v="259"/>
    <s v="gbroadbear7p@omniture.com"/>
    <x v="0"/>
    <x v="1"/>
    <x v="1"/>
    <x v="0"/>
    <n v="14.85"/>
    <n v="89.1"/>
    <x v="1"/>
  </r>
  <r>
    <s v="XWD-18933-006"/>
    <x v="238"/>
    <x v="260"/>
    <s v="A-L-0.2"/>
    <n v="2"/>
    <x v="260"/>
    <s v="epalfrey7q@devhub.com"/>
    <x v="0"/>
    <x v="2"/>
    <x v="1"/>
    <x v="3"/>
    <n v="3.8849999999999998"/>
    <n v="7.77"/>
    <x v="0"/>
  </r>
  <r>
    <s v="HPD-65272-772"/>
    <x v="52"/>
    <x v="261"/>
    <s v="L-M-2.5"/>
    <n v="1"/>
    <x v="261"/>
    <s v="pmetrick7r@rakuten.co.jp"/>
    <x v="0"/>
    <x v="3"/>
    <x v="0"/>
    <x v="2"/>
    <n v="33.464999999999996"/>
    <n v="33.464999999999996"/>
    <x v="0"/>
  </r>
  <r>
    <s v="JEG-93140-224"/>
    <x v="146"/>
    <x v="262"/>
    <s v="E-M-0.5"/>
    <n v="5"/>
    <x v="262"/>
    <s v=""/>
    <x v="0"/>
    <x v="1"/>
    <x v="0"/>
    <x v="1"/>
    <n v="8.25"/>
    <n v="41.25"/>
    <x v="0"/>
  </r>
  <r>
    <s v="NNH-62058-950"/>
    <x v="239"/>
    <x v="263"/>
    <s v="E-L-1"/>
    <n v="4"/>
    <x v="263"/>
    <s v="kkarby7t@sbwire.com"/>
    <x v="0"/>
    <x v="1"/>
    <x v="1"/>
    <x v="0"/>
    <n v="14.85"/>
    <n v="59.4"/>
    <x v="0"/>
  </r>
  <r>
    <s v="LTD-71429-845"/>
    <x v="240"/>
    <x v="264"/>
    <s v="A-L-0.5"/>
    <n v="1"/>
    <x v="264"/>
    <s v="fcrumpe7u@ftc.gov"/>
    <x v="2"/>
    <x v="2"/>
    <x v="1"/>
    <x v="1"/>
    <n v="7.77"/>
    <n v="7.77"/>
    <x v="1"/>
  </r>
  <r>
    <s v="MPV-26985-215"/>
    <x v="241"/>
    <x v="265"/>
    <s v="R-D-0.5"/>
    <n v="1"/>
    <x v="265"/>
    <s v="achatto7v@sakura.ne.jp"/>
    <x v="2"/>
    <x v="0"/>
    <x v="2"/>
    <x v="1"/>
    <n v="5.3699999999999992"/>
    <n v="5.3699999999999992"/>
    <x v="0"/>
  </r>
  <r>
    <s v="IYO-10245-081"/>
    <x v="242"/>
    <x v="266"/>
    <s v="E-M-2.5"/>
    <n v="3"/>
    <x v="266"/>
    <s v=""/>
    <x v="0"/>
    <x v="1"/>
    <x v="0"/>
    <x v="2"/>
    <n v="31.624999999999996"/>
    <n v="94.874999999999986"/>
    <x v="1"/>
  </r>
  <r>
    <s v="BYZ-39669-954"/>
    <x v="243"/>
    <x v="267"/>
    <s v="L-L-2.5"/>
    <n v="1"/>
    <x v="267"/>
    <s v=""/>
    <x v="0"/>
    <x v="3"/>
    <x v="1"/>
    <x v="2"/>
    <n v="36.454999999999998"/>
    <n v="36.454999999999998"/>
    <x v="1"/>
  </r>
  <r>
    <s v="EFB-72860-209"/>
    <x v="244"/>
    <x v="268"/>
    <s v="A-M-0.2"/>
    <n v="4"/>
    <x v="268"/>
    <s v="bmergue7y@umn.edu"/>
    <x v="0"/>
    <x v="2"/>
    <x v="0"/>
    <x v="3"/>
    <n v="3.375"/>
    <n v="13.5"/>
    <x v="0"/>
  </r>
  <r>
    <s v="GMM-72397-378"/>
    <x v="245"/>
    <x v="269"/>
    <s v="R-L-0.2"/>
    <n v="4"/>
    <x v="269"/>
    <s v="kpatise7z@jigsy.com"/>
    <x v="0"/>
    <x v="0"/>
    <x v="1"/>
    <x v="3"/>
    <n v="3.5849999999999995"/>
    <n v="14.339999999999998"/>
    <x v="1"/>
  </r>
  <r>
    <s v="LYP-52345-883"/>
    <x v="246"/>
    <x v="270"/>
    <s v="E-M-0.5"/>
    <n v="1"/>
    <x v="270"/>
    <s v=""/>
    <x v="1"/>
    <x v="1"/>
    <x v="0"/>
    <x v="1"/>
    <n v="8.25"/>
    <n v="8.25"/>
    <x v="0"/>
  </r>
  <r>
    <s v="DFK-35846-692"/>
    <x v="247"/>
    <x v="271"/>
    <s v="R-D-0.2"/>
    <n v="5"/>
    <x v="271"/>
    <s v=""/>
    <x v="0"/>
    <x v="0"/>
    <x v="2"/>
    <x v="3"/>
    <n v="2.6849999999999996"/>
    <n v="13.424999999999997"/>
    <x v="0"/>
  </r>
  <r>
    <s v="XAH-93337-609"/>
    <x v="248"/>
    <x v="272"/>
    <s v="A-D-1"/>
    <n v="5"/>
    <x v="272"/>
    <s v="dduke82@vkontakte.ru"/>
    <x v="0"/>
    <x v="2"/>
    <x v="2"/>
    <x v="0"/>
    <n v="9.9499999999999993"/>
    <n v="49.75"/>
    <x v="1"/>
  </r>
  <r>
    <s v="QKA-72582-644"/>
    <x v="249"/>
    <x v="273"/>
    <s v="E-M-0.5"/>
    <n v="2"/>
    <x v="273"/>
    <s v=""/>
    <x v="1"/>
    <x v="1"/>
    <x v="0"/>
    <x v="1"/>
    <n v="8.25"/>
    <n v="16.5"/>
    <x v="1"/>
  </r>
  <r>
    <s v="ZDK-84567-102"/>
    <x v="250"/>
    <x v="274"/>
    <s v="A-D-0.5"/>
    <n v="3"/>
    <x v="274"/>
    <s v="ihussey84@mapy.cz"/>
    <x v="0"/>
    <x v="2"/>
    <x v="2"/>
    <x v="1"/>
    <n v="5.97"/>
    <n v="17.91"/>
    <x v="1"/>
  </r>
  <r>
    <s v="WAV-38301-984"/>
    <x v="251"/>
    <x v="275"/>
    <s v="A-D-0.5"/>
    <n v="5"/>
    <x v="275"/>
    <s v="cpinkerton85@upenn.edu"/>
    <x v="0"/>
    <x v="2"/>
    <x v="2"/>
    <x v="1"/>
    <n v="5.97"/>
    <n v="29.849999999999998"/>
    <x v="1"/>
  </r>
  <r>
    <s v="KZR-33023-209"/>
    <x v="177"/>
    <x v="276"/>
    <s v="E-L-1"/>
    <n v="3"/>
    <x v="276"/>
    <s v=""/>
    <x v="0"/>
    <x v="1"/>
    <x v="1"/>
    <x v="0"/>
    <n v="14.85"/>
    <n v="44.55"/>
    <x v="1"/>
  </r>
  <r>
    <s v="ULM-49433-003"/>
    <x v="252"/>
    <x v="277"/>
    <s v="E-M-1"/>
    <n v="2"/>
    <x v="277"/>
    <s v=""/>
    <x v="0"/>
    <x v="1"/>
    <x v="0"/>
    <x v="0"/>
    <n v="13.75"/>
    <n v="27.5"/>
    <x v="1"/>
  </r>
  <r>
    <s v="SIB-83254-136"/>
    <x v="253"/>
    <x v="278"/>
    <s v="R-M-0.5"/>
    <n v="6"/>
    <x v="278"/>
    <s v="dvizor88@furl.net"/>
    <x v="0"/>
    <x v="0"/>
    <x v="0"/>
    <x v="1"/>
    <n v="5.97"/>
    <n v="35.82"/>
    <x v="0"/>
  </r>
  <r>
    <s v="NOK-50349-551"/>
    <x v="254"/>
    <x v="279"/>
    <s v="R-D-0.5"/>
    <n v="3"/>
    <x v="279"/>
    <s v="esedgebeer89@oaic.gov.au"/>
    <x v="0"/>
    <x v="0"/>
    <x v="2"/>
    <x v="1"/>
    <n v="5.3699999999999992"/>
    <n v="16.11"/>
    <x v="0"/>
  </r>
  <r>
    <s v="YIS-96268-844"/>
    <x v="227"/>
    <x v="280"/>
    <s v="E-L-0.2"/>
    <n v="6"/>
    <x v="280"/>
    <s v="klestrange8a@lulu.com"/>
    <x v="0"/>
    <x v="1"/>
    <x v="1"/>
    <x v="3"/>
    <n v="4.4550000000000001"/>
    <n v="26.73"/>
    <x v="0"/>
  </r>
  <r>
    <s v="CXI-04933-855"/>
    <x v="110"/>
    <x v="281"/>
    <s v="E-L-2.5"/>
    <n v="6"/>
    <x v="281"/>
    <s v="ltanti8b@techcrunch.com"/>
    <x v="0"/>
    <x v="1"/>
    <x v="1"/>
    <x v="2"/>
    <n v="34.154999999999994"/>
    <n v="204.92999999999995"/>
    <x v="0"/>
  </r>
  <r>
    <s v="IZU-90429-382"/>
    <x v="182"/>
    <x v="282"/>
    <s v="A-L-1"/>
    <n v="3"/>
    <x v="282"/>
    <s v="ade8c@1und1.de"/>
    <x v="0"/>
    <x v="2"/>
    <x v="1"/>
    <x v="0"/>
    <n v="12.95"/>
    <n v="38.849999999999994"/>
    <x v="0"/>
  </r>
  <r>
    <s v="WIT-40912-783"/>
    <x v="255"/>
    <x v="283"/>
    <s v="L-D-0.2"/>
    <n v="4"/>
    <x v="283"/>
    <s v="tjedrachowicz8d@acquirethisname.com"/>
    <x v="0"/>
    <x v="3"/>
    <x v="2"/>
    <x v="3"/>
    <n v="3.8849999999999998"/>
    <n v="15.54"/>
    <x v="0"/>
  </r>
  <r>
    <s v="PSD-57291-590"/>
    <x v="256"/>
    <x v="284"/>
    <s v="A-M-0.5"/>
    <n v="1"/>
    <x v="284"/>
    <s v="pstonner8e@moonfruit.com"/>
    <x v="0"/>
    <x v="2"/>
    <x v="0"/>
    <x v="1"/>
    <n v="6.75"/>
    <n v="6.75"/>
    <x v="1"/>
  </r>
  <r>
    <s v="GOI-41472-677"/>
    <x v="3"/>
    <x v="285"/>
    <s v="E-D-2.5"/>
    <n v="4"/>
    <x v="285"/>
    <s v="dtingly8f@goo.ne.jp"/>
    <x v="0"/>
    <x v="1"/>
    <x v="2"/>
    <x v="2"/>
    <n v="27.945"/>
    <n v="111.78"/>
    <x v="0"/>
  </r>
  <r>
    <s v="KTX-17944-494"/>
    <x v="257"/>
    <x v="286"/>
    <s v="A-L-0.2"/>
    <n v="1"/>
    <x v="286"/>
    <s v="crushe8n@about.me"/>
    <x v="0"/>
    <x v="2"/>
    <x v="1"/>
    <x v="3"/>
    <n v="3.8849999999999998"/>
    <n v="3.8849999999999998"/>
    <x v="0"/>
  </r>
  <r>
    <s v="RDM-99811-230"/>
    <x v="258"/>
    <x v="287"/>
    <s v="L-M-0.2"/>
    <n v="5"/>
    <x v="287"/>
    <s v="bchecci8h@usa.gov"/>
    <x v="2"/>
    <x v="3"/>
    <x v="0"/>
    <x v="3"/>
    <n v="4.3650000000000002"/>
    <n v="21.825000000000003"/>
    <x v="1"/>
  </r>
  <r>
    <s v="JTU-55897-581"/>
    <x v="259"/>
    <x v="288"/>
    <s v="R-M-0.2"/>
    <n v="5"/>
    <x v="288"/>
    <s v="jbagot8i@mac.com"/>
    <x v="0"/>
    <x v="0"/>
    <x v="0"/>
    <x v="3"/>
    <n v="2.9849999999999999"/>
    <n v="14.924999999999999"/>
    <x v="1"/>
  </r>
  <r>
    <s v="CRK-07584-240"/>
    <x v="260"/>
    <x v="289"/>
    <s v="A-M-1"/>
    <n v="3"/>
    <x v="289"/>
    <s v="ebeeble8j@soundcloud.com"/>
    <x v="0"/>
    <x v="2"/>
    <x v="0"/>
    <x v="0"/>
    <n v="11.25"/>
    <n v="33.75"/>
    <x v="0"/>
  </r>
  <r>
    <s v="MKE-75518-399"/>
    <x v="261"/>
    <x v="290"/>
    <s v="A-M-1"/>
    <n v="3"/>
    <x v="290"/>
    <s v="cfluin8k@flickr.com"/>
    <x v="2"/>
    <x v="2"/>
    <x v="0"/>
    <x v="0"/>
    <n v="11.25"/>
    <n v="33.75"/>
    <x v="1"/>
  </r>
  <r>
    <s v="AEL-51169-725"/>
    <x v="262"/>
    <x v="291"/>
    <s v="L-M-0.2"/>
    <n v="6"/>
    <x v="291"/>
    <s v="ebletsor8l@vinaora.com"/>
    <x v="0"/>
    <x v="3"/>
    <x v="0"/>
    <x v="3"/>
    <n v="4.3650000000000002"/>
    <n v="26.19"/>
    <x v="0"/>
  </r>
  <r>
    <s v="ZGM-83108-823"/>
    <x v="263"/>
    <x v="292"/>
    <s v="E-L-1"/>
    <n v="1"/>
    <x v="292"/>
    <s v="pbrydell8m@bloglovin.com"/>
    <x v="1"/>
    <x v="1"/>
    <x v="1"/>
    <x v="0"/>
    <n v="14.85"/>
    <n v="14.85"/>
    <x v="1"/>
  </r>
  <r>
    <s v="JBP-78754-392"/>
    <x v="212"/>
    <x v="286"/>
    <s v="E-M-2.5"/>
    <n v="6"/>
    <x v="286"/>
    <s v="crushe8n@about.me"/>
    <x v="0"/>
    <x v="1"/>
    <x v="0"/>
    <x v="2"/>
    <n v="31.624999999999996"/>
    <n v="189.74999999999997"/>
    <x v="0"/>
  </r>
  <r>
    <s v="RNH-54912-747"/>
    <x v="187"/>
    <x v="293"/>
    <s v="R-M-0.5"/>
    <n v="1"/>
    <x v="293"/>
    <s v="nleethem8o@mac.com"/>
    <x v="0"/>
    <x v="0"/>
    <x v="0"/>
    <x v="1"/>
    <n v="5.97"/>
    <n v="5.97"/>
    <x v="0"/>
  </r>
  <r>
    <s v="JDS-33440-914"/>
    <x v="248"/>
    <x v="294"/>
    <s v="R-M-1"/>
    <n v="3"/>
    <x v="294"/>
    <s v="anesfield8p@people.com.cn"/>
    <x v="2"/>
    <x v="0"/>
    <x v="0"/>
    <x v="0"/>
    <n v="9.9499999999999993"/>
    <n v="29.849999999999998"/>
    <x v="0"/>
  </r>
  <r>
    <s v="SYX-48878-182"/>
    <x v="264"/>
    <x v="295"/>
    <s v="R-D-1"/>
    <n v="5"/>
    <x v="295"/>
    <s v=""/>
    <x v="0"/>
    <x v="0"/>
    <x v="2"/>
    <x v="0"/>
    <n v="8.9499999999999993"/>
    <n v="44.75"/>
    <x v="1"/>
  </r>
  <r>
    <s v="ZGD-94763-868"/>
    <x v="265"/>
    <x v="296"/>
    <s v="E-L-2.5"/>
    <n v="1"/>
    <x v="296"/>
    <s v="mbrockway8r@ibm.com"/>
    <x v="0"/>
    <x v="1"/>
    <x v="1"/>
    <x v="2"/>
    <n v="34.154999999999994"/>
    <n v="34.154999999999994"/>
    <x v="0"/>
  </r>
  <r>
    <s v="CZY-70361-485"/>
    <x v="266"/>
    <x v="297"/>
    <s v="E-L-2.5"/>
    <n v="6"/>
    <x v="297"/>
    <s v="nlush8s@dedecms.com"/>
    <x v="1"/>
    <x v="1"/>
    <x v="1"/>
    <x v="2"/>
    <n v="34.154999999999994"/>
    <n v="204.92999999999995"/>
    <x v="1"/>
  </r>
  <r>
    <s v="RJR-12175-899"/>
    <x v="267"/>
    <x v="298"/>
    <s v="E-D-0.5"/>
    <n v="3"/>
    <x v="298"/>
    <s v="smcmillian8t@csmonitor.com"/>
    <x v="0"/>
    <x v="1"/>
    <x v="2"/>
    <x v="1"/>
    <n v="7.29"/>
    <n v="21.87"/>
    <x v="1"/>
  </r>
  <r>
    <s v="ELB-07929-407"/>
    <x v="204"/>
    <x v="299"/>
    <s v="A-M-2.5"/>
    <n v="2"/>
    <x v="299"/>
    <s v="tbennison8u@google.cn"/>
    <x v="0"/>
    <x v="2"/>
    <x v="0"/>
    <x v="2"/>
    <n v="25.874999999999996"/>
    <n v="51.749999999999993"/>
    <x v="0"/>
  </r>
  <r>
    <s v="UJQ-54441-340"/>
    <x v="268"/>
    <x v="300"/>
    <s v="E-M-0.2"/>
    <n v="2"/>
    <x v="300"/>
    <s v="gtweed8v@yolasite.com"/>
    <x v="0"/>
    <x v="1"/>
    <x v="0"/>
    <x v="3"/>
    <n v="4.125"/>
    <n v="8.25"/>
    <x v="0"/>
  </r>
  <r>
    <s v="UJQ-54441-340"/>
    <x v="268"/>
    <x v="300"/>
    <s v="A-L-0.2"/>
    <n v="5"/>
    <x v="300"/>
    <s v="gtweed8v@yolasite.com"/>
    <x v="0"/>
    <x v="2"/>
    <x v="1"/>
    <x v="3"/>
    <n v="3.8849999999999998"/>
    <n v="19.424999999999997"/>
    <x v="0"/>
  </r>
  <r>
    <s v="OWY-43108-475"/>
    <x v="269"/>
    <x v="301"/>
    <s v="A-M-0.2"/>
    <n v="6"/>
    <x v="301"/>
    <s v="ggoggin8x@wix.com"/>
    <x v="1"/>
    <x v="2"/>
    <x v="0"/>
    <x v="3"/>
    <n v="3.375"/>
    <n v="20.25"/>
    <x v="0"/>
  </r>
  <r>
    <s v="GNO-91911-159"/>
    <x v="145"/>
    <x v="302"/>
    <s v="L-D-0.5"/>
    <n v="3"/>
    <x v="302"/>
    <s v="sjeyness8y@biglobe.ne.jp"/>
    <x v="1"/>
    <x v="3"/>
    <x v="2"/>
    <x v="1"/>
    <n v="7.77"/>
    <n v="23.31"/>
    <x v="1"/>
  </r>
  <r>
    <s v="CNY-06284-066"/>
    <x v="270"/>
    <x v="303"/>
    <s v="E-D-0.2"/>
    <n v="5"/>
    <x v="303"/>
    <s v="dbonhome8z@shinystat.com"/>
    <x v="0"/>
    <x v="1"/>
    <x v="2"/>
    <x v="3"/>
    <n v="3.645"/>
    <n v="18.225000000000001"/>
    <x v="0"/>
  </r>
  <r>
    <s v="OQS-46321-904"/>
    <x v="271"/>
    <x v="304"/>
    <s v="E-M-1"/>
    <n v="1"/>
    <x v="304"/>
    <s v=""/>
    <x v="0"/>
    <x v="1"/>
    <x v="0"/>
    <x v="0"/>
    <n v="13.75"/>
    <n v="13.75"/>
    <x v="1"/>
  </r>
  <r>
    <s v="IBW-87442-480"/>
    <x v="272"/>
    <x v="305"/>
    <s v="A-L-2.5"/>
    <n v="1"/>
    <x v="305"/>
    <s v="tle91@epa.gov"/>
    <x v="0"/>
    <x v="2"/>
    <x v="1"/>
    <x v="2"/>
    <n v="29.784999999999997"/>
    <n v="29.784999999999997"/>
    <x v="0"/>
  </r>
  <r>
    <s v="DGZ-82537-477"/>
    <x v="252"/>
    <x v="306"/>
    <s v="R-D-1"/>
    <n v="5"/>
    <x v="306"/>
    <s v=""/>
    <x v="0"/>
    <x v="0"/>
    <x v="2"/>
    <x v="0"/>
    <n v="8.9499999999999993"/>
    <n v="44.75"/>
    <x v="1"/>
  </r>
  <r>
    <s v="LPS-39089-432"/>
    <x v="273"/>
    <x v="307"/>
    <s v="R-D-1"/>
    <n v="5"/>
    <x v="307"/>
    <s v="balldridge93@yandex.ru"/>
    <x v="0"/>
    <x v="0"/>
    <x v="2"/>
    <x v="0"/>
    <n v="8.9499999999999993"/>
    <n v="44.75"/>
    <x v="0"/>
  </r>
  <r>
    <s v="MQU-86100-929"/>
    <x v="274"/>
    <x v="308"/>
    <s v="L-L-0.5"/>
    <n v="4"/>
    <x v="308"/>
    <s v=""/>
    <x v="0"/>
    <x v="3"/>
    <x v="1"/>
    <x v="1"/>
    <n v="9.51"/>
    <n v="38.04"/>
    <x v="0"/>
  </r>
  <r>
    <s v="XUR-14132-391"/>
    <x v="275"/>
    <x v="309"/>
    <s v="R-D-0.5"/>
    <n v="4"/>
    <x v="309"/>
    <s v="lgoodger95@guardian.co.uk"/>
    <x v="0"/>
    <x v="0"/>
    <x v="2"/>
    <x v="1"/>
    <n v="5.3699999999999992"/>
    <n v="21.479999999999997"/>
    <x v="0"/>
  </r>
  <r>
    <s v="OVI-27064-381"/>
    <x v="276"/>
    <x v="298"/>
    <s v="R-D-0.5"/>
    <n v="3"/>
    <x v="298"/>
    <s v="smcmillian8t@csmonitor.com"/>
    <x v="0"/>
    <x v="0"/>
    <x v="2"/>
    <x v="1"/>
    <n v="5.3699999999999992"/>
    <n v="16.11"/>
    <x v="1"/>
  </r>
  <r>
    <s v="SHP-17012-870"/>
    <x v="277"/>
    <x v="310"/>
    <s v="R-M-2.5"/>
    <n v="1"/>
    <x v="310"/>
    <s v="cdrewett97@wikipedia.org"/>
    <x v="0"/>
    <x v="0"/>
    <x v="0"/>
    <x v="2"/>
    <n v="22.884999999999998"/>
    <n v="22.884999999999998"/>
    <x v="0"/>
  </r>
  <r>
    <s v="FDY-03414-903"/>
    <x v="278"/>
    <x v="311"/>
    <s v="A-D-0.5"/>
    <n v="3"/>
    <x v="311"/>
    <s v="qparsons98@blogtalkradio.com"/>
    <x v="0"/>
    <x v="2"/>
    <x v="2"/>
    <x v="1"/>
    <n v="5.97"/>
    <n v="17.91"/>
    <x v="0"/>
  </r>
  <r>
    <s v="WXT-85291-143"/>
    <x v="279"/>
    <x v="312"/>
    <s v="R-M-0.5"/>
    <n v="4"/>
    <x v="312"/>
    <s v="vceely99@auda.org.au"/>
    <x v="0"/>
    <x v="0"/>
    <x v="0"/>
    <x v="1"/>
    <n v="5.97"/>
    <n v="23.88"/>
    <x v="0"/>
  </r>
  <r>
    <s v="QNP-18893-547"/>
    <x v="280"/>
    <x v="313"/>
    <s v="R-L-1"/>
    <n v="5"/>
    <x v="313"/>
    <s v=""/>
    <x v="0"/>
    <x v="0"/>
    <x v="1"/>
    <x v="0"/>
    <n v="11.95"/>
    <n v="59.75"/>
    <x v="1"/>
  </r>
  <r>
    <s v="DOH-92927-530"/>
    <x v="281"/>
    <x v="314"/>
    <s v="L-L-0.2"/>
    <n v="6"/>
    <x v="314"/>
    <s v="cvasiliev9b@discuz.net"/>
    <x v="0"/>
    <x v="3"/>
    <x v="1"/>
    <x v="3"/>
    <n v="4.7549999999999999"/>
    <n v="28.53"/>
    <x v="0"/>
  </r>
  <r>
    <s v="HGJ-82768-173"/>
    <x v="282"/>
    <x v="315"/>
    <s v="A-M-1"/>
    <n v="4"/>
    <x v="315"/>
    <s v="tomoylan9c@liveinternet.ru"/>
    <x v="2"/>
    <x v="2"/>
    <x v="0"/>
    <x v="0"/>
    <n v="11.25"/>
    <n v="45"/>
    <x v="1"/>
  </r>
  <r>
    <s v="YPT-95383-088"/>
    <x v="283"/>
    <x v="306"/>
    <s v="E-D-2.5"/>
    <n v="2"/>
    <x v="306"/>
    <s v=""/>
    <x v="0"/>
    <x v="1"/>
    <x v="2"/>
    <x v="2"/>
    <n v="27.945"/>
    <n v="55.89"/>
    <x v="1"/>
  </r>
  <r>
    <s v="OYH-16533-767"/>
    <x v="284"/>
    <x v="316"/>
    <s v="E-L-1"/>
    <n v="4"/>
    <x v="316"/>
    <s v="wfetherston9e@constantcontact.com"/>
    <x v="0"/>
    <x v="1"/>
    <x v="1"/>
    <x v="0"/>
    <n v="14.85"/>
    <n v="59.4"/>
    <x v="1"/>
  </r>
  <r>
    <s v="DWW-28642-549"/>
    <x v="285"/>
    <x v="317"/>
    <s v="E-D-0.2"/>
    <n v="2"/>
    <x v="317"/>
    <s v="erasmus9f@techcrunch.com"/>
    <x v="0"/>
    <x v="1"/>
    <x v="2"/>
    <x v="3"/>
    <n v="3.645"/>
    <n v="7.29"/>
    <x v="0"/>
  </r>
  <r>
    <s v="CGO-79583-871"/>
    <x v="286"/>
    <x v="318"/>
    <s v="E-D-0.5"/>
    <n v="1"/>
    <x v="318"/>
    <s v="wgiorgioni9g@wikipedia.org"/>
    <x v="0"/>
    <x v="1"/>
    <x v="2"/>
    <x v="1"/>
    <n v="7.29"/>
    <n v="7.29"/>
    <x v="0"/>
  </r>
  <r>
    <s v="TFY-52090-386"/>
    <x v="287"/>
    <x v="319"/>
    <s v="E-L-0.5"/>
    <n v="2"/>
    <x v="319"/>
    <s v="lscargle9h@myspace.com"/>
    <x v="0"/>
    <x v="1"/>
    <x v="1"/>
    <x v="1"/>
    <n v="8.91"/>
    <n v="17.82"/>
    <x v="1"/>
  </r>
  <r>
    <s v="TFY-52090-386"/>
    <x v="287"/>
    <x v="319"/>
    <s v="L-D-0.5"/>
    <n v="5"/>
    <x v="319"/>
    <s v="lscargle9h@myspace.com"/>
    <x v="0"/>
    <x v="3"/>
    <x v="2"/>
    <x v="1"/>
    <n v="7.77"/>
    <n v="38.849999999999994"/>
    <x v="1"/>
  </r>
  <r>
    <s v="NYY-73968-094"/>
    <x v="288"/>
    <x v="320"/>
    <s v="R-D-0.5"/>
    <n v="6"/>
    <x v="320"/>
    <s v="nclimance9j@europa.eu"/>
    <x v="0"/>
    <x v="0"/>
    <x v="2"/>
    <x v="1"/>
    <n v="5.3699999999999992"/>
    <n v="32.22"/>
    <x v="1"/>
  </r>
  <r>
    <s v="QEY-71761-460"/>
    <x v="250"/>
    <x v="321"/>
    <s v="R-M-1"/>
    <n v="2"/>
    <x v="321"/>
    <s v=""/>
    <x v="1"/>
    <x v="0"/>
    <x v="0"/>
    <x v="0"/>
    <n v="9.9499999999999993"/>
    <n v="19.899999999999999"/>
    <x v="0"/>
  </r>
  <r>
    <s v="GKQ-82603-910"/>
    <x v="289"/>
    <x v="322"/>
    <s v="R-L-1"/>
    <n v="5"/>
    <x v="322"/>
    <s v="asnazle9l@oracle.com"/>
    <x v="0"/>
    <x v="0"/>
    <x v="1"/>
    <x v="0"/>
    <n v="11.95"/>
    <n v="59.75"/>
    <x v="1"/>
  </r>
  <r>
    <s v="IOB-32673-745"/>
    <x v="290"/>
    <x v="323"/>
    <s v="A-L-0.5"/>
    <n v="3"/>
    <x v="323"/>
    <s v="rworg9m@arstechnica.com"/>
    <x v="0"/>
    <x v="2"/>
    <x v="1"/>
    <x v="1"/>
    <n v="7.77"/>
    <n v="23.31"/>
    <x v="0"/>
  </r>
  <r>
    <s v="YAU-98893-150"/>
    <x v="291"/>
    <x v="324"/>
    <s v="L-M-1"/>
    <n v="3"/>
    <x v="324"/>
    <s v="ldanes9n@umn.edu"/>
    <x v="0"/>
    <x v="3"/>
    <x v="0"/>
    <x v="0"/>
    <n v="14.55"/>
    <n v="43.650000000000006"/>
    <x v="1"/>
  </r>
  <r>
    <s v="XNM-14163-951"/>
    <x v="292"/>
    <x v="325"/>
    <s v="E-L-2.5"/>
    <n v="6"/>
    <x v="325"/>
    <s v="skeynd9o@narod.ru"/>
    <x v="0"/>
    <x v="1"/>
    <x v="1"/>
    <x v="2"/>
    <n v="34.154999999999994"/>
    <n v="204.92999999999995"/>
    <x v="1"/>
  </r>
  <r>
    <s v="JPB-45297-000"/>
    <x v="293"/>
    <x v="326"/>
    <s v="R-L-0.2"/>
    <n v="4"/>
    <x v="326"/>
    <s v="ddaveridge9p@arstechnica.com"/>
    <x v="0"/>
    <x v="0"/>
    <x v="1"/>
    <x v="3"/>
    <n v="3.5849999999999995"/>
    <n v="14.339999999999998"/>
    <x v="1"/>
  </r>
  <r>
    <s v="MOU-74341-266"/>
    <x v="294"/>
    <x v="327"/>
    <s v="A-D-0.5"/>
    <n v="4"/>
    <x v="327"/>
    <s v="jawdry9q@utexas.edu"/>
    <x v="0"/>
    <x v="2"/>
    <x v="2"/>
    <x v="1"/>
    <n v="5.97"/>
    <n v="23.88"/>
    <x v="1"/>
  </r>
  <r>
    <s v="DHJ-87461-571"/>
    <x v="295"/>
    <x v="328"/>
    <s v="A-M-1"/>
    <n v="2"/>
    <x v="328"/>
    <s v="eryles9r@fastcompany.com"/>
    <x v="0"/>
    <x v="2"/>
    <x v="0"/>
    <x v="0"/>
    <n v="11.25"/>
    <n v="22.5"/>
    <x v="1"/>
  </r>
  <r>
    <s v="DKM-97676-850"/>
    <x v="296"/>
    <x v="306"/>
    <s v="E-D-0.5"/>
    <n v="5"/>
    <x v="306"/>
    <s v=""/>
    <x v="0"/>
    <x v="1"/>
    <x v="2"/>
    <x v="1"/>
    <n v="7.29"/>
    <n v="36.450000000000003"/>
    <x v="1"/>
  </r>
  <r>
    <s v="UEB-09112-118"/>
    <x v="297"/>
    <x v="329"/>
    <s v="A-M-0.5"/>
    <n v="4"/>
    <x v="329"/>
    <s v=""/>
    <x v="0"/>
    <x v="2"/>
    <x v="0"/>
    <x v="1"/>
    <n v="6.75"/>
    <n v="27"/>
    <x v="0"/>
  </r>
  <r>
    <s v="ORZ-67699-748"/>
    <x v="298"/>
    <x v="330"/>
    <s v="A-M-2.5"/>
    <n v="6"/>
    <x v="330"/>
    <s v="jcaldicott9u@usda.gov"/>
    <x v="0"/>
    <x v="2"/>
    <x v="0"/>
    <x v="2"/>
    <n v="25.874999999999996"/>
    <n v="155.24999999999997"/>
    <x v="1"/>
  </r>
  <r>
    <s v="JXP-28398-485"/>
    <x v="299"/>
    <x v="331"/>
    <s v="A-D-2.5"/>
    <n v="5"/>
    <x v="331"/>
    <s v="mvedmore9v@a8.net"/>
    <x v="0"/>
    <x v="2"/>
    <x v="2"/>
    <x v="2"/>
    <n v="22.884999999999998"/>
    <n v="114.42499999999998"/>
    <x v="0"/>
  </r>
  <r>
    <s v="WWH-92259-198"/>
    <x v="300"/>
    <x v="332"/>
    <s v="L-D-1"/>
    <n v="4"/>
    <x v="332"/>
    <s v="wromao9w@chronoengine.com"/>
    <x v="0"/>
    <x v="3"/>
    <x v="2"/>
    <x v="0"/>
    <n v="12.95"/>
    <n v="51.8"/>
    <x v="0"/>
  </r>
  <r>
    <s v="FLR-82914-153"/>
    <x v="301"/>
    <x v="333"/>
    <s v="A-M-2.5"/>
    <n v="6"/>
    <x v="333"/>
    <s v=""/>
    <x v="0"/>
    <x v="2"/>
    <x v="0"/>
    <x v="2"/>
    <n v="25.874999999999996"/>
    <n v="155.24999999999997"/>
    <x v="1"/>
  </r>
  <r>
    <s v="AMB-93600-000"/>
    <x v="302"/>
    <x v="334"/>
    <s v="A-L-2.5"/>
    <n v="1"/>
    <x v="334"/>
    <s v="tcotmore9y@amazonaws.com"/>
    <x v="0"/>
    <x v="2"/>
    <x v="1"/>
    <x v="2"/>
    <n v="29.784999999999997"/>
    <n v="29.784999999999997"/>
    <x v="1"/>
  </r>
  <r>
    <s v="FEP-36895-658"/>
    <x v="303"/>
    <x v="335"/>
    <s v="R-L-0.2"/>
    <n v="6"/>
    <x v="335"/>
    <s v="yskipsey9z@spotify.com"/>
    <x v="2"/>
    <x v="0"/>
    <x v="1"/>
    <x v="3"/>
    <n v="3.5849999999999995"/>
    <n v="21.509999999999998"/>
    <x v="1"/>
  </r>
  <r>
    <s v="RXW-91413-276"/>
    <x v="304"/>
    <x v="336"/>
    <s v="R-D-2.5"/>
    <n v="2"/>
    <x v="336"/>
    <s v="ncorpsa0@gmpg.org"/>
    <x v="0"/>
    <x v="0"/>
    <x v="2"/>
    <x v="2"/>
    <n v="20.584999999999997"/>
    <n v="41.169999999999995"/>
    <x v="1"/>
  </r>
  <r>
    <s v="RXW-91413-276"/>
    <x v="304"/>
    <x v="336"/>
    <s v="R-M-0.5"/>
    <n v="1"/>
    <x v="336"/>
    <s v="ncorpsa0@gmpg.org"/>
    <x v="0"/>
    <x v="0"/>
    <x v="0"/>
    <x v="1"/>
    <n v="5.97"/>
    <n v="5.97"/>
    <x v="1"/>
  </r>
  <r>
    <s v="SDB-77492-188"/>
    <x v="305"/>
    <x v="337"/>
    <s v="E-L-1"/>
    <n v="5"/>
    <x v="337"/>
    <s v="fbabbera2@stanford.edu"/>
    <x v="0"/>
    <x v="1"/>
    <x v="1"/>
    <x v="0"/>
    <n v="14.85"/>
    <n v="74.25"/>
    <x v="0"/>
  </r>
  <r>
    <s v="RZN-65182-395"/>
    <x v="196"/>
    <x v="338"/>
    <s v="L-M-1"/>
    <n v="6"/>
    <x v="338"/>
    <s v="kloxtona3@opensource.org"/>
    <x v="0"/>
    <x v="3"/>
    <x v="0"/>
    <x v="0"/>
    <n v="14.55"/>
    <n v="87.300000000000011"/>
    <x v="1"/>
  </r>
  <r>
    <s v="HDQ-86094-507"/>
    <x v="110"/>
    <x v="339"/>
    <s v="E-D-1"/>
    <n v="6"/>
    <x v="339"/>
    <s v="ptoffula4@posterous.com"/>
    <x v="0"/>
    <x v="1"/>
    <x v="2"/>
    <x v="0"/>
    <n v="12.15"/>
    <n v="72.900000000000006"/>
    <x v="0"/>
  </r>
  <r>
    <s v="YXO-79631-417"/>
    <x v="24"/>
    <x v="340"/>
    <s v="L-D-0.5"/>
    <n v="1"/>
    <x v="340"/>
    <s v="cgwinnetta5@behance.net"/>
    <x v="0"/>
    <x v="3"/>
    <x v="2"/>
    <x v="1"/>
    <n v="7.77"/>
    <n v="7.77"/>
    <x v="1"/>
  </r>
  <r>
    <s v="SNF-57032-096"/>
    <x v="306"/>
    <x v="341"/>
    <s v="E-D-0.5"/>
    <n v="6"/>
    <x v="341"/>
    <s v=""/>
    <x v="0"/>
    <x v="1"/>
    <x v="2"/>
    <x v="1"/>
    <n v="7.29"/>
    <n v="43.74"/>
    <x v="1"/>
  </r>
  <r>
    <s v="DGL-29648-995"/>
    <x v="307"/>
    <x v="342"/>
    <s v="L-M-0.2"/>
    <n v="2"/>
    <x v="342"/>
    <s v=""/>
    <x v="0"/>
    <x v="3"/>
    <x v="0"/>
    <x v="3"/>
    <n v="4.3650000000000002"/>
    <n v="8.73"/>
    <x v="0"/>
  </r>
  <r>
    <s v="GPU-65651-504"/>
    <x v="308"/>
    <x v="343"/>
    <s v="E-M-2.5"/>
    <n v="2"/>
    <x v="343"/>
    <s v="lflaoniera8@wordpress.org"/>
    <x v="0"/>
    <x v="1"/>
    <x v="0"/>
    <x v="2"/>
    <n v="31.624999999999996"/>
    <n v="63.249999999999993"/>
    <x v="1"/>
  </r>
  <r>
    <s v="OJU-34452-896"/>
    <x v="309"/>
    <x v="344"/>
    <s v="E-L-0.5"/>
    <n v="1"/>
    <x v="344"/>
    <s v=""/>
    <x v="0"/>
    <x v="1"/>
    <x v="1"/>
    <x v="1"/>
    <n v="8.91"/>
    <n v="8.91"/>
    <x v="0"/>
  </r>
  <r>
    <s v="GZS-50547-887"/>
    <x v="310"/>
    <x v="345"/>
    <s v="E-D-1"/>
    <n v="2"/>
    <x v="345"/>
    <s v="ccatchesideaa@macromedia.com"/>
    <x v="0"/>
    <x v="1"/>
    <x v="2"/>
    <x v="0"/>
    <n v="12.15"/>
    <n v="24.3"/>
    <x v="0"/>
  </r>
  <r>
    <s v="ESR-54041-053"/>
    <x v="311"/>
    <x v="346"/>
    <s v="A-L-0.5"/>
    <n v="6"/>
    <x v="346"/>
    <s v="cgibbonsonab@accuweather.com"/>
    <x v="0"/>
    <x v="2"/>
    <x v="1"/>
    <x v="1"/>
    <n v="7.77"/>
    <n v="46.62"/>
    <x v="0"/>
  </r>
  <r>
    <s v="OGD-10781-526"/>
    <x v="132"/>
    <x v="347"/>
    <s v="R-L-0.5"/>
    <n v="6"/>
    <x v="347"/>
    <s v="tfarraac@behance.net"/>
    <x v="0"/>
    <x v="0"/>
    <x v="1"/>
    <x v="1"/>
    <n v="7.169999999999999"/>
    <n v="43.019999999999996"/>
    <x v="1"/>
  </r>
  <r>
    <s v="FVH-29271-315"/>
    <x v="312"/>
    <x v="348"/>
    <s v="A-D-0.5"/>
    <n v="3"/>
    <x v="348"/>
    <s v=""/>
    <x v="1"/>
    <x v="2"/>
    <x v="2"/>
    <x v="1"/>
    <n v="5.97"/>
    <n v="17.91"/>
    <x v="0"/>
  </r>
  <r>
    <s v="BNZ-20544-633"/>
    <x v="313"/>
    <x v="349"/>
    <s v="L-L-0.5"/>
    <n v="4"/>
    <x v="349"/>
    <s v="gbamfieldae@yellowpages.com"/>
    <x v="0"/>
    <x v="3"/>
    <x v="1"/>
    <x v="1"/>
    <n v="9.51"/>
    <n v="38.04"/>
    <x v="0"/>
  </r>
  <r>
    <s v="FUX-85791-078"/>
    <x v="156"/>
    <x v="350"/>
    <s v="A-M-0.2"/>
    <n v="2"/>
    <x v="350"/>
    <s v="whollingdaleaf@about.me"/>
    <x v="0"/>
    <x v="2"/>
    <x v="0"/>
    <x v="3"/>
    <n v="3.375"/>
    <n v="6.75"/>
    <x v="0"/>
  </r>
  <r>
    <s v="YXP-20078-116"/>
    <x v="314"/>
    <x v="351"/>
    <s v="R-M-0.5"/>
    <n v="1"/>
    <x v="351"/>
    <s v="jdeag@xrea.com"/>
    <x v="0"/>
    <x v="0"/>
    <x v="0"/>
    <x v="1"/>
    <n v="5.97"/>
    <n v="5.97"/>
    <x v="0"/>
  </r>
  <r>
    <s v="VQV-59984-866"/>
    <x v="315"/>
    <x v="352"/>
    <s v="R-D-0.2"/>
    <n v="3"/>
    <x v="352"/>
    <s v="vskulletah@tinyurl.com"/>
    <x v="1"/>
    <x v="0"/>
    <x v="2"/>
    <x v="3"/>
    <n v="2.6849999999999996"/>
    <n v="8.0549999999999997"/>
    <x v="1"/>
  </r>
  <r>
    <s v="JEH-37276-048"/>
    <x v="316"/>
    <x v="353"/>
    <s v="A-L-0.5"/>
    <n v="3"/>
    <x v="353"/>
    <s v="jrudeforthai@wunderground.com"/>
    <x v="1"/>
    <x v="2"/>
    <x v="1"/>
    <x v="1"/>
    <n v="7.77"/>
    <n v="23.31"/>
    <x v="0"/>
  </r>
  <r>
    <s v="VYD-28555-589"/>
    <x v="317"/>
    <x v="354"/>
    <s v="R-L-0.5"/>
    <n v="6"/>
    <x v="354"/>
    <s v="atomaszewskiaj@answers.com"/>
    <x v="2"/>
    <x v="0"/>
    <x v="1"/>
    <x v="1"/>
    <n v="7.169999999999999"/>
    <n v="43.019999999999996"/>
    <x v="0"/>
  </r>
  <r>
    <s v="WUG-76466-650"/>
    <x v="318"/>
    <x v="306"/>
    <s v="L-D-0.5"/>
    <n v="3"/>
    <x v="306"/>
    <s v=""/>
    <x v="0"/>
    <x v="3"/>
    <x v="2"/>
    <x v="1"/>
    <n v="7.77"/>
    <n v="23.31"/>
    <x v="1"/>
  </r>
  <r>
    <s v="RJV-08261-583"/>
    <x v="182"/>
    <x v="355"/>
    <s v="A-D-0.2"/>
    <n v="5"/>
    <x v="355"/>
    <s v="pbessal@qq.com"/>
    <x v="0"/>
    <x v="2"/>
    <x v="2"/>
    <x v="3"/>
    <n v="2.9849999999999999"/>
    <n v="14.924999999999999"/>
    <x v="0"/>
  </r>
  <r>
    <s v="PMR-56062-609"/>
    <x v="319"/>
    <x v="356"/>
    <s v="E-D-0.5"/>
    <n v="3"/>
    <x v="356"/>
    <s v="ewindressam@marketwatch.com"/>
    <x v="0"/>
    <x v="1"/>
    <x v="2"/>
    <x v="1"/>
    <n v="7.29"/>
    <n v="21.87"/>
    <x v="1"/>
  </r>
  <r>
    <s v="XLD-12920-505"/>
    <x v="320"/>
    <x v="357"/>
    <s v="E-L-0.5"/>
    <n v="6"/>
    <x v="357"/>
    <s v=""/>
    <x v="0"/>
    <x v="1"/>
    <x v="1"/>
    <x v="1"/>
    <n v="8.91"/>
    <n v="53.46"/>
    <x v="0"/>
  </r>
  <r>
    <s v="UBW-50312-037"/>
    <x v="321"/>
    <x v="358"/>
    <s v="A-L-2.5"/>
    <n v="4"/>
    <x v="358"/>
    <s v=""/>
    <x v="0"/>
    <x v="2"/>
    <x v="1"/>
    <x v="2"/>
    <n v="29.784999999999997"/>
    <n v="119.13999999999999"/>
    <x v="1"/>
  </r>
  <r>
    <s v="QAW-05889-019"/>
    <x v="322"/>
    <x v="359"/>
    <s v="L-M-0.5"/>
    <n v="5"/>
    <x v="359"/>
    <s v="vbaumadierap@google.cn"/>
    <x v="0"/>
    <x v="3"/>
    <x v="0"/>
    <x v="1"/>
    <n v="8.73"/>
    <n v="43.650000000000006"/>
    <x v="0"/>
  </r>
  <r>
    <s v="EPT-12715-397"/>
    <x v="128"/>
    <x v="360"/>
    <s v="A-D-0.2"/>
    <n v="6"/>
    <x v="360"/>
    <s v=""/>
    <x v="0"/>
    <x v="2"/>
    <x v="2"/>
    <x v="3"/>
    <n v="2.9849999999999999"/>
    <n v="17.91"/>
    <x v="0"/>
  </r>
  <r>
    <s v="DHT-93810-053"/>
    <x v="323"/>
    <x v="361"/>
    <s v="E-L-1"/>
    <n v="5"/>
    <x v="361"/>
    <s v="sweldsar@wired.com"/>
    <x v="0"/>
    <x v="1"/>
    <x v="1"/>
    <x v="0"/>
    <n v="14.85"/>
    <n v="74.25"/>
    <x v="0"/>
  </r>
  <r>
    <s v="DMY-96037-963"/>
    <x v="324"/>
    <x v="362"/>
    <s v="L-D-0.2"/>
    <n v="3"/>
    <x v="362"/>
    <s v="msarvaras@artisteer.com"/>
    <x v="0"/>
    <x v="3"/>
    <x v="2"/>
    <x v="3"/>
    <n v="3.8849999999999998"/>
    <n v="11.654999999999999"/>
    <x v="0"/>
  </r>
  <r>
    <s v="MBM-55936-917"/>
    <x v="325"/>
    <x v="363"/>
    <s v="L-D-0.5"/>
    <n v="3"/>
    <x v="363"/>
    <s v="ahavickat@nsw.gov.au"/>
    <x v="0"/>
    <x v="3"/>
    <x v="2"/>
    <x v="1"/>
    <n v="7.77"/>
    <n v="23.31"/>
    <x v="0"/>
  </r>
  <r>
    <s v="TPA-93614-840"/>
    <x v="326"/>
    <x v="364"/>
    <s v="E-D-0.5"/>
    <n v="2"/>
    <x v="364"/>
    <s v="sdivinyau@ask.com"/>
    <x v="0"/>
    <x v="1"/>
    <x v="2"/>
    <x v="1"/>
    <n v="7.29"/>
    <n v="14.58"/>
    <x v="0"/>
  </r>
  <r>
    <s v="WDM-77521-710"/>
    <x v="327"/>
    <x v="365"/>
    <s v="A-M-0.5"/>
    <n v="2"/>
    <x v="365"/>
    <s v="inorquoyav@businessweek.com"/>
    <x v="0"/>
    <x v="2"/>
    <x v="0"/>
    <x v="1"/>
    <n v="6.75"/>
    <n v="13.5"/>
    <x v="1"/>
  </r>
  <r>
    <s v="EIP-19142-462"/>
    <x v="328"/>
    <x v="366"/>
    <s v="E-L-1"/>
    <n v="6"/>
    <x v="366"/>
    <s v="aiddisonaw@usa.gov"/>
    <x v="0"/>
    <x v="1"/>
    <x v="1"/>
    <x v="0"/>
    <n v="14.85"/>
    <n v="89.1"/>
    <x v="1"/>
  </r>
  <r>
    <s v="EIP-19142-462"/>
    <x v="328"/>
    <x v="366"/>
    <s v="A-L-0.2"/>
    <n v="1"/>
    <x v="366"/>
    <s v="aiddisonaw@usa.gov"/>
    <x v="0"/>
    <x v="2"/>
    <x v="1"/>
    <x v="3"/>
    <n v="3.8849999999999998"/>
    <n v="3.8849999999999998"/>
    <x v="1"/>
  </r>
  <r>
    <s v="ZZL-76364-387"/>
    <x v="128"/>
    <x v="367"/>
    <s v="R-L-2.5"/>
    <n v="4"/>
    <x v="367"/>
    <s v="rlongfielday@bluehost.com"/>
    <x v="0"/>
    <x v="0"/>
    <x v="1"/>
    <x v="2"/>
    <n v="27.484999999999996"/>
    <n v="109.93999999999998"/>
    <x v="1"/>
  </r>
  <r>
    <s v="GMF-18638-786"/>
    <x v="329"/>
    <x v="368"/>
    <s v="L-D-0.5"/>
    <n v="6"/>
    <x v="368"/>
    <s v="gkislingburyaz@samsung.com"/>
    <x v="0"/>
    <x v="3"/>
    <x v="2"/>
    <x v="1"/>
    <n v="7.77"/>
    <n v="46.62"/>
    <x v="0"/>
  </r>
  <r>
    <s v="TDJ-20844-787"/>
    <x v="330"/>
    <x v="369"/>
    <s v="A-L-0.5"/>
    <n v="5"/>
    <x v="369"/>
    <s v="xgibbonsb0@artisteer.com"/>
    <x v="0"/>
    <x v="2"/>
    <x v="1"/>
    <x v="1"/>
    <n v="7.77"/>
    <n v="38.849999999999994"/>
    <x v="1"/>
  </r>
  <r>
    <s v="BWK-39400-446"/>
    <x v="331"/>
    <x v="370"/>
    <s v="L-D-0.5"/>
    <n v="4"/>
    <x v="370"/>
    <s v="fparresb1@imageshack.us"/>
    <x v="0"/>
    <x v="3"/>
    <x v="2"/>
    <x v="1"/>
    <n v="7.77"/>
    <n v="31.08"/>
    <x v="0"/>
  </r>
  <r>
    <s v="LCB-02099-995"/>
    <x v="332"/>
    <x v="371"/>
    <s v="A-D-0.2"/>
    <n v="6"/>
    <x v="371"/>
    <s v="gsibrayb2@wsj.com"/>
    <x v="0"/>
    <x v="2"/>
    <x v="2"/>
    <x v="3"/>
    <n v="2.9849999999999999"/>
    <n v="17.91"/>
    <x v="0"/>
  </r>
  <r>
    <s v="UBA-43678-174"/>
    <x v="333"/>
    <x v="372"/>
    <s v="E-D-2.5"/>
    <n v="6"/>
    <x v="372"/>
    <s v="ihotchkinb3@mit.edu"/>
    <x v="2"/>
    <x v="1"/>
    <x v="2"/>
    <x v="2"/>
    <n v="27.945"/>
    <n v="167.67000000000002"/>
    <x v="1"/>
  </r>
  <r>
    <s v="UDH-24280-432"/>
    <x v="334"/>
    <x v="373"/>
    <s v="L-L-1"/>
    <n v="4"/>
    <x v="373"/>
    <s v="nbroadberrieb4@gnu.org"/>
    <x v="0"/>
    <x v="3"/>
    <x v="1"/>
    <x v="0"/>
    <n v="15.85"/>
    <n v="63.4"/>
    <x v="1"/>
  </r>
  <r>
    <s v="IDQ-20193-502"/>
    <x v="335"/>
    <x v="374"/>
    <s v="L-M-0.2"/>
    <n v="2"/>
    <x v="374"/>
    <s v="rpithcockb5@yellowbook.com"/>
    <x v="0"/>
    <x v="3"/>
    <x v="0"/>
    <x v="3"/>
    <n v="4.3650000000000002"/>
    <n v="8.73"/>
    <x v="0"/>
  </r>
  <r>
    <s v="DJG-14442-608"/>
    <x v="336"/>
    <x v="375"/>
    <s v="R-D-1"/>
    <n v="3"/>
    <x v="375"/>
    <s v="gcroysdaleb6@nih.gov"/>
    <x v="0"/>
    <x v="0"/>
    <x v="2"/>
    <x v="0"/>
    <n v="8.9499999999999993"/>
    <n v="26.849999999999998"/>
    <x v="0"/>
  </r>
  <r>
    <s v="DWB-61381-370"/>
    <x v="337"/>
    <x v="376"/>
    <s v="L-L-0.2"/>
    <n v="2"/>
    <x v="376"/>
    <s v="bgozzettb7@github.com"/>
    <x v="0"/>
    <x v="3"/>
    <x v="1"/>
    <x v="3"/>
    <n v="4.7549999999999999"/>
    <n v="9.51"/>
    <x v="1"/>
  </r>
  <r>
    <s v="FRD-17347-990"/>
    <x v="80"/>
    <x v="377"/>
    <s v="A-D-1"/>
    <n v="4"/>
    <x v="377"/>
    <s v="tcraggsb8@house.gov"/>
    <x v="1"/>
    <x v="2"/>
    <x v="2"/>
    <x v="0"/>
    <n v="9.9499999999999993"/>
    <n v="39.799999999999997"/>
    <x v="1"/>
  </r>
  <r>
    <s v="YPP-27450-525"/>
    <x v="338"/>
    <x v="378"/>
    <s v="E-M-0.5"/>
    <n v="3"/>
    <x v="378"/>
    <s v="lcullrfordb9@xing.com"/>
    <x v="0"/>
    <x v="1"/>
    <x v="0"/>
    <x v="1"/>
    <n v="8.25"/>
    <n v="24.75"/>
    <x v="0"/>
  </r>
  <r>
    <s v="EFC-39577-424"/>
    <x v="339"/>
    <x v="379"/>
    <s v="E-M-1"/>
    <n v="5"/>
    <x v="379"/>
    <s v="arizonba@xing.com"/>
    <x v="0"/>
    <x v="1"/>
    <x v="0"/>
    <x v="0"/>
    <n v="13.75"/>
    <n v="68.75"/>
    <x v="0"/>
  </r>
  <r>
    <s v="LAW-80062-016"/>
    <x v="340"/>
    <x v="380"/>
    <s v="E-M-0.5"/>
    <n v="6"/>
    <x v="380"/>
    <s v=""/>
    <x v="1"/>
    <x v="1"/>
    <x v="0"/>
    <x v="1"/>
    <n v="8.25"/>
    <n v="49.5"/>
    <x v="1"/>
  </r>
  <r>
    <s v="WKL-27981-758"/>
    <x v="177"/>
    <x v="381"/>
    <s v="A-M-2.5"/>
    <n v="2"/>
    <x v="381"/>
    <s v="fmiellbc@spiegel.de"/>
    <x v="0"/>
    <x v="2"/>
    <x v="0"/>
    <x v="2"/>
    <n v="25.874999999999996"/>
    <n v="51.749999999999993"/>
    <x v="0"/>
  </r>
  <r>
    <s v="VRT-39834-265"/>
    <x v="341"/>
    <x v="382"/>
    <s v="L-L-1"/>
    <n v="3"/>
    <x v="382"/>
    <s v=""/>
    <x v="1"/>
    <x v="3"/>
    <x v="1"/>
    <x v="0"/>
    <n v="15.85"/>
    <n v="47.55"/>
    <x v="0"/>
  </r>
  <r>
    <s v="QTC-71005-730"/>
    <x v="342"/>
    <x v="383"/>
    <s v="A-L-0.2"/>
    <n v="4"/>
    <x v="383"/>
    <s v=""/>
    <x v="0"/>
    <x v="2"/>
    <x v="1"/>
    <x v="3"/>
    <n v="3.8849999999999998"/>
    <n v="15.54"/>
    <x v="1"/>
  </r>
  <r>
    <s v="TNX-09857-717"/>
    <x v="343"/>
    <x v="384"/>
    <s v="L-M-1"/>
    <n v="6"/>
    <x v="384"/>
    <s v=""/>
    <x v="0"/>
    <x v="3"/>
    <x v="0"/>
    <x v="0"/>
    <n v="14.55"/>
    <n v="87.300000000000011"/>
    <x v="0"/>
  </r>
  <r>
    <s v="JZV-43874-185"/>
    <x v="344"/>
    <x v="385"/>
    <s v="A-M-1"/>
    <n v="5"/>
    <x v="385"/>
    <s v=""/>
    <x v="0"/>
    <x v="2"/>
    <x v="0"/>
    <x v="0"/>
    <n v="11.25"/>
    <n v="56.25"/>
    <x v="0"/>
  </r>
  <r>
    <s v="ICF-17486-106"/>
    <x v="47"/>
    <x v="386"/>
    <s v="L-L-2.5"/>
    <n v="1"/>
    <x v="386"/>
    <s v="wspringallbh@jugem.jp"/>
    <x v="0"/>
    <x v="3"/>
    <x v="1"/>
    <x v="2"/>
    <n v="36.454999999999998"/>
    <n v="36.454999999999998"/>
    <x v="0"/>
  </r>
  <r>
    <s v="BMK-49520-383"/>
    <x v="345"/>
    <x v="387"/>
    <s v="R-L-0.2"/>
    <n v="3"/>
    <x v="387"/>
    <s v=""/>
    <x v="0"/>
    <x v="0"/>
    <x v="1"/>
    <x v="3"/>
    <n v="3.5849999999999995"/>
    <n v="10.754999999999999"/>
    <x v="0"/>
  </r>
  <r>
    <s v="HTS-15020-632"/>
    <x v="169"/>
    <x v="388"/>
    <s v="R-M-0.2"/>
    <n v="3"/>
    <x v="388"/>
    <s v="ghawkyensbj@census.gov"/>
    <x v="0"/>
    <x v="0"/>
    <x v="0"/>
    <x v="3"/>
    <n v="2.9849999999999999"/>
    <n v="8.9550000000000001"/>
    <x v="1"/>
  </r>
  <r>
    <s v="YLE-18247-749"/>
    <x v="346"/>
    <x v="389"/>
    <s v="A-L-0.5"/>
    <n v="3"/>
    <x v="389"/>
    <s v=""/>
    <x v="0"/>
    <x v="2"/>
    <x v="1"/>
    <x v="1"/>
    <n v="7.77"/>
    <n v="23.31"/>
    <x v="0"/>
  </r>
  <r>
    <s v="KJJ-12573-591"/>
    <x v="347"/>
    <x v="390"/>
    <s v="A-L-2.5"/>
    <n v="1"/>
    <x v="390"/>
    <s v=""/>
    <x v="0"/>
    <x v="2"/>
    <x v="1"/>
    <x v="2"/>
    <n v="29.784999999999997"/>
    <n v="29.784999999999997"/>
    <x v="0"/>
  </r>
  <r>
    <s v="RGU-43561-950"/>
    <x v="348"/>
    <x v="391"/>
    <s v="A-L-2.5"/>
    <n v="5"/>
    <x v="391"/>
    <s v="bmcgilvrabm@so-net.ne.jp"/>
    <x v="0"/>
    <x v="2"/>
    <x v="1"/>
    <x v="2"/>
    <n v="29.784999999999997"/>
    <n v="148.92499999999998"/>
    <x v="0"/>
  </r>
  <r>
    <s v="JSN-73975-443"/>
    <x v="349"/>
    <x v="392"/>
    <s v="L-M-0.5"/>
    <n v="1"/>
    <x v="392"/>
    <s v="adanzeybn@github.com"/>
    <x v="0"/>
    <x v="3"/>
    <x v="0"/>
    <x v="1"/>
    <n v="8.73"/>
    <n v="8.73"/>
    <x v="0"/>
  </r>
  <r>
    <s v="WNR-71736-993"/>
    <x v="350"/>
    <x v="347"/>
    <s v="L-D-0.5"/>
    <n v="4"/>
    <x v="347"/>
    <s v="tfarraac@behance.net"/>
    <x v="0"/>
    <x v="3"/>
    <x v="2"/>
    <x v="1"/>
    <n v="7.77"/>
    <n v="31.08"/>
    <x v="1"/>
  </r>
  <r>
    <s v="WNR-71736-993"/>
    <x v="350"/>
    <x v="347"/>
    <s v="A-D-2.5"/>
    <n v="6"/>
    <x v="347"/>
    <s v="tfarraac@behance.net"/>
    <x v="0"/>
    <x v="2"/>
    <x v="2"/>
    <x v="2"/>
    <n v="22.884999999999998"/>
    <n v="137.31"/>
    <x v="1"/>
  </r>
  <r>
    <s v="HNI-91338-546"/>
    <x v="54"/>
    <x v="393"/>
    <s v="A-D-0.5"/>
    <n v="5"/>
    <x v="393"/>
    <s v=""/>
    <x v="0"/>
    <x v="2"/>
    <x v="2"/>
    <x v="1"/>
    <n v="5.97"/>
    <n v="29.849999999999998"/>
    <x v="1"/>
  </r>
  <r>
    <s v="CYH-53243-218"/>
    <x v="237"/>
    <x v="394"/>
    <s v="R-M-0.5"/>
    <n v="3"/>
    <x v="394"/>
    <s v=""/>
    <x v="0"/>
    <x v="0"/>
    <x v="0"/>
    <x v="1"/>
    <n v="5.97"/>
    <n v="17.91"/>
    <x v="1"/>
  </r>
  <r>
    <s v="SVD-75407-177"/>
    <x v="351"/>
    <x v="395"/>
    <s v="E-L-0.5"/>
    <n v="3"/>
    <x v="395"/>
    <s v="ydombrellbs@dedecms.com"/>
    <x v="0"/>
    <x v="1"/>
    <x v="1"/>
    <x v="1"/>
    <n v="8.91"/>
    <n v="26.73"/>
    <x v="0"/>
  </r>
  <r>
    <s v="NVN-66443-451"/>
    <x v="352"/>
    <x v="396"/>
    <s v="R-D-1"/>
    <n v="2"/>
    <x v="396"/>
    <s v="adarthbt@t.co"/>
    <x v="0"/>
    <x v="0"/>
    <x v="2"/>
    <x v="0"/>
    <n v="8.9499999999999993"/>
    <n v="17.899999999999999"/>
    <x v="1"/>
  </r>
  <r>
    <s v="JUA-13580-095"/>
    <x v="102"/>
    <x v="397"/>
    <s v="R-L-0.2"/>
    <n v="4"/>
    <x v="397"/>
    <s v="mdarrigoebu@hud.gov"/>
    <x v="1"/>
    <x v="0"/>
    <x v="1"/>
    <x v="3"/>
    <n v="3.5849999999999995"/>
    <n v="14.339999999999998"/>
    <x v="0"/>
  </r>
  <r>
    <s v="ACY-56225-839"/>
    <x v="353"/>
    <x v="398"/>
    <s v="A-M-2.5"/>
    <n v="3"/>
    <x v="398"/>
    <s v=""/>
    <x v="0"/>
    <x v="2"/>
    <x v="0"/>
    <x v="2"/>
    <n v="25.874999999999996"/>
    <n v="77.624999999999986"/>
    <x v="0"/>
  </r>
  <r>
    <s v="QBB-07903-622"/>
    <x v="354"/>
    <x v="399"/>
    <s v="R-L-1"/>
    <n v="5"/>
    <x v="399"/>
    <s v="mackrillbw@bandcamp.com"/>
    <x v="0"/>
    <x v="0"/>
    <x v="1"/>
    <x v="0"/>
    <n v="11.95"/>
    <n v="59.75"/>
    <x v="1"/>
  </r>
  <r>
    <s v="JLJ-81802-619"/>
    <x v="135"/>
    <x v="347"/>
    <s v="A-L-1"/>
    <n v="6"/>
    <x v="347"/>
    <s v="tfarraac@behance.net"/>
    <x v="0"/>
    <x v="2"/>
    <x v="1"/>
    <x v="0"/>
    <n v="12.95"/>
    <n v="77.699999999999989"/>
    <x v="1"/>
  </r>
  <r>
    <s v="HFT-77191-168"/>
    <x v="343"/>
    <x v="400"/>
    <s v="R-D-0.2"/>
    <n v="2"/>
    <x v="400"/>
    <s v="mkippenby@dion.ne.jp"/>
    <x v="0"/>
    <x v="0"/>
    <x v="2"/>
    <x v="3"/>
    <n v="2.6849999999999996"/>
    <n v="5.3699999999999992"/>
    <x v="0"/>
  </r>
  <r>
    <s v="SZR-35951-530"/>
    <x v="89"/>
    <x v="401"/>
    <s v="E-D-2.5"/>
    <n v="3"/>
    <x v="401"/>
    <s v="wransonbz@ted.com"/>
    <x v="1"/>
    <x v="1"/>
    <x v="2"/>
    <x v="2"/>
    <n v="27.945"/>
    <n v="83.835000000000008"/>
    <x v="0"/>
  </r>
  <r>
    <s v="IKL-95976-565"/>
    <x v="355"/>
    <x v="402"/>
    <s v="A-M-1"/>
    <n v="2"/>
    <x v="402"/>
    <s v=""/>
    <x v="0"/>
    <x v="2"/>
    <x v="0"/>
    <x v="0"/>
    <n v="11.25"/>
    <n v="22.5"/>
    <x v="1"/>
  </r>
  <r>
    <s v="XEY-48929-474"/>
    <x v="204"/>
    <x v="403"/>
    <s v="L-M-2.5"/>
    <n v="6"/>
    <x v="403"/>
    <s v="lrignoldc1@miibeian.gov.cn"/>
    <x v="0"/>
    <x v="3"/>
    <x v="0"/>
    <x v="2"/>
    <n v="33.464999999999996"/>
    <n v="200.78999999999996"/>
    <x v="0"/>
  </r>
  <r>
    <s v="SQT-07286-736"/>
    <x v="356"/>
    <x v="404"/>
    <s v="A-M-1"/>
    <n v="6"/>
    <x v="404"/>
    <s v=""/>
    <x v="0"/>
    <x v="2"/>
    <x v="0"/>
    <x v="0"/>
    <n v="11.25"/>
    <n v="67.5"/>
    <x v="1"/>
  </r>
  <r>
    <s v="QDU-45390-361"/>
    <x v="357"/>
    <x v="405"/>
    <s v="E-M-0.5"/>
    <n v="1"/>
    <x v="405"/>
    <s v="crowthornc3@msn.com"/>
    <x v="0"/>
    <x v="1"/>
    <x v="0"/>
    <x v="1"/>
    <n v="8.25"/>
    <n v="8.25"/>
    <x v="1"/>
  </r>
  <r>
    <s v="RUJ-30649-712"/>
    <x v="300"/>
    <x v="406"/>
    <s v="L-L-0.2"/>
    <n v="2"/>
    <x v="406"/>
    <s v="orylandc4@deviantart.com"/>
    <x v="0"/>
    <x v="3"/>
    <x v="1"/>
    <x v="3"/>
    <n v="4.7549999999999999"/>
    <n v="9.51"/>
    <x v="0"/>
  </r>
  <r>
    <s v="WSV-49732-075"/>
    <x v="358"/>
    <x v="407"/>
    <s v="L-D-2.5"/>
    <n v="1"/>
    <x v="407"/>
    <s v=""/>
    <x v="0"/>
    <x v="3"/>
    <x v="2"/>
    <x v="2"/>
    <n v="29.784999999999997"/>
    <n v="29.784999999999997"/>
    <x v="1"/>
  </r>
  <r>
    <s v="VJF-46305-323"/>
    <x v="161"/>
    <x v="408"/>
    <s v="L-D-0.5"/>
    <n v="2"/>
    <x v="408"/>
    <s v="msesonck@census.gov"/>
    <x v="0"/>
    <x v="3"/>
    <x v="2"/>
    <x v="1"/>
    <n v="7.77"/>
    <n v="15.54"/>
    <x v="1"/>
  </r>
  <r>
    <s v="CXD-74176-600"/>
    <x v="129"/>
    <x v="409"/>
    <s v="E-L-0.5"/>
    <n v="4"/>
    <x v="409"/>
    <s v="craglessc7@webmd.com"/>
    <x v="1"/>
    <x v="1"/>
    <x v="1"/>
    <x v="1"/>
    <n v="8.91"/>
    <n v="35.64"/>
    <x v="1"/>
  </r>
  <r>
    <s v="ADX-50674-975"/>
    <x v="359"/>
    <x v="410"/>
    <s v="A-M-2.5"/>
    <n v="4"/>
    <x v="410"/>
    <s v="fhollowsc8@blogtalkradio.com"/>
    <x v="0"/>
    <x v="2"/>
    <x v="0"/>
    <x v="2"/>
    <n v="25.874999999999996"/>
    <n v="103.49999999999999"/>
    <x v="0"/>
  </r>
  <r>
    <s v="RRP-51647-420"/>
    <x v="360"/>
    <x v="411"/>
    <s v="E-D-1"/>
    <n v="3"/>
    <x v="411"/>
    <s v="llathleiffc9@nationalgeographic.com"/>
    <x v="1"/>
    <x v="1"/>
    <x v="2"/>
    <x v="0"/>
    <n v="12.15"/>
    <n v="36.450000000000003"/>
    <x v="0"/>
  </r>
  <r>
    <s v="PKJ-99134-523"/>
    <x v="361"/>
    <x v="412"/>
    <s v="R-L-0.5"/>
    <n v="5"/>
    <x v="412"/>
    <s v="kheadsca@jalbum.net"/>
    <x v="0"/>
    <x v="0"/>
    <x v="1"/>
    <x v="1"/>
    <n v="7.169999999999999"/>
    <n v="35.849999999999994"/>
    <x v="1"/>
  </r>
  <r>
    <s v="FZQ-29439-457"/>
    <x v="362"/>
    <x v="413"/>
    <s v="E-L-0.2"/>
    <n v="5"/>
    <x v="413"/>
    <s v="tbownecb@unicef.org"/>
    <x v="1"/>
    <x v="1"/>
    <x v="1"/>
    <x v="3"/>
    <n v="4.4550000000000001"/>
    <n v="22.274999999999999"/>
    <x v="0"/>
  </r>
  <r>
    <s v="USN-68115-161"/>
    <x v="363"/>
    <x v="414"/>
    <s v="E-M-0.2"/>
    <n v="6"/>
    <x v="414"/>
    <s v="rjacquemardcc@acquirethisname.com"/>
    <x v="1"/>
    <x v="1"/>
    <x v="0"/>
    <x v="3"/>
    <n v="4.125"/>
    <n v="24.75"/>
    <x v="1"/>
  </r>
  <r>
    <s v="IXU-20263-532"/>
    <x v="364"/>
    <x v="415"/>
    <s v="L-M-2.5"/>
    <n v="2"/>
    <x v="415"/>
    <s v="kwarmancd@printfriendly.com"/>
    <x v="1"/>
    <x v="3"/>
    <x v="0"/>
    <x v="2"/>
    <n v="33.464999999999996"/>
    <n v="66.929999999999993"/>
    <x v="0"/>
  </r>
  <r>
    <s v="CBT-15092-420"/>
    <x v="85"/>
    <x v="416"/>
    <s v="L-M-0.5"/>
    <n v="1"/>
    <x v="416"/>
    <s v="wcholomince@about.com"/>
    <x v="2"/>
    <x v="3"/>
    <x v="0"/>
    <x v="1"/>
    <n v="8.73"/>
    <n v="8.73"/>
    <x v="0"/>
  </r>
  <r>
    <s v="PKQ-46841-696"/>
    <x v="365"/>
    <x v="417"/>
    <s v="R-M-0.5"/>
    <n v="3"/>
    <x v="417"/>
    <s v="abraidmancf@census.gov"/>
    <x v="0"/>
    <x v="0"/>
    <x v="0"/>
    <x v="1"/>
    <n v="5.97"/>
    <n v="17.91"/>
    <x v="1"/>
  </r>
  <r>
    <s v="XDU-05471-219"/>
    <x v="366"/>
    <x v="418"/>
    <s v="R-L-0.5"/>
    <n v="1"/>
    <x v="418"/>
    <s v="pdurbancg@symantec.com"/>
    <x v="1"/>
    <x v="0"/>
    <x v="1"/>
    <x v="1"/>
    <n v="7.169999999999999"/>
    <n v="7.169999999999999"/>
    <x v="1"/>
  </r>
  <r>
    <s v="NID-20149-329"/>
    <x v="367"/>
    <x v="419"/>
    <s v="R-D-0.2"/>
    <n v="2"/>
    <x v="419"/>
    <s v="aharroldch@miibeian.gov.cn"/>
    <x v="0"/>
    <x v="0"/>
    <x v="2"/>
    <x v="3"/>
    <n v="2.6849999999999996"/>
    <n v="5.3699999999999992"/>
    <x v="1"/>
  </r>
  <r>
    <s v="SVU-27222-213"/>
    <x v="142"/>
    <x v="420"/>
    <s v="L-L-0.2"/>
    <n v="5"/>
    <x v="420"/>
    <s v="spamphilonci@mlb.com"/>
    <x v="1"/>
    <x v="3"/>
    <x v="1"/>
    <x v="3"/>
    <n v="4.7549999999999999"/>
    <n v="23.774999999999999"/>
    <x v="1"/>
  </r>
  <r>
    <s v="RWI-84131-848"/>
    <x v="368"/>
    <x v="421"/>
    <s v="R-D-2.5"/>
    <n v="2"/>
    <x v="421"/>
    <s v="mspurdencj@exblog.jp"/>
    <x v="0"/>
    <x v="0"/>
    <x v="2"/>
    <x v="2"/>
    <n v="20.584999999999997"/>
    <n v="41.169999999999995"/>
    <x v="0"/>
  </r>
  <r>
    <s v="GUU-40666-525"/>
    <x v="31"/>
    <x v="408"/>
    <s v="A-L-0.2"/>
    <n v="3"/>
    <x v="408"/>
    <s v="msesonck@census.gov"/>
    <x v="0"/>
    <x v="2"/>
    <x v="1"/>
    <x v="3"/>
    <n v="3.8849999999999998"/>
    <n v="11.654999999999999"/>
    <x v="1"/>
  </r>
  <r>
    <s v="SCN-51395-066"/>
    <x v="369"/>
    <x v="422"/>
    <s v="L-L-0.5"/>
    <n v="4"/>
    <x v="422"/>
    <s v="npirronecl@weibo.com"/>
    <x v="0"/>
    <x v="3"/>
    <x v="1"/>
    <x v="1"/>
    <n v="9.51"/>
    <n v="38.04"/>
    <x v="1"/>
  </r>
  <r>
    <s v="ULA-24644-321"/>
    <x v="370"/>
    <x v="423"/>
    <s v="R-D-2.5"/>
    <n v="4"/>
    <x v="423"/>
    <s v="rcawleycm@yellowbook.com"/>
    <x v="1"/>
    <x v="0"/>
    <x v="2"/>
    <x v="2"/>
    <n v="20.584999999999997"/>
    <n v="82.339999999999989"/>
    <x v="0"/>
  </r>
  <r>
    <s v="EOL-92666-762"/>
    <x v="371"/>
    <x v="424"/>
    <s v="L-L-0.2"/>
    <n v="2"/>
    <x v="424"/>
    <s v="sbarribalcn@microsoft.com"/>
    <x v="1"/>
    <x v="3"/>
    <x v="1"/>
    <x v="3"/>
    <n v="4.7549999999999999"/>
    <n v="9.51"/>
    <x v="0"/>
  </r>
  <r>
    <s v="AJV-18231-334"/>
    <x v="372"/>
    <x v="425"/>
    <s v="R-D-2.5"/>
    <n v="2"/>
    <x v="425"/>
    <s v="aadamidesco@bizjournals.com"/>
    <x v="2"/>
    <x v="0"/>
    <x v="2"/>
    <x v="2"/>
    <n v="20.584999999999997"/>
    <n v="41.169999999999995"/>
    <x v="1"/>
  </r>
  <r>
    <s v="ZQI-47236-301"/>
    <x v="373"/>
    <x v="426"/>
    <s v="L-L-0.5"/>
    <n v="5"/>
    <x v="426"/>
    <s v="cthowescp@craigslist.org"/>
    <x v="0"/>
    <x v="3"/>
    <x v="1"/>
    <x v="1"/>
    <n v="9.51"/>
    <n v="47.55"/>
    <x v="1"/>
  </r>
  <r>
    <s v="ZCR-15721-658"/>
    <x v="374"/>
    <x v="427"/>
    <s v="A-M-1"/>
    <n v="4"/>
    <x v="427"/>
    <s v="rwillowaycq@admin.ch"/>
    <x v="0"/>
    <x v="2"/>
    <x v="0"/>
    <x v="0"/>
    <n v="11.25"/>
    <n v="45"/>
    <x v="1"/>
  </r>
  <r>
    <s v="QEW-47945-682"/>
    <x v="319"/>
    <x v="428"/>
    <s v="L-L-0.2"/>
    <n v="5"/>
    <x v="428"/>
    <s v="aelwincr@privacy.gov.au"/>
    <x v="0"/>
    <x v="3"/>
    <x v="1"/>
    <x v="3"/>
    <n v="4.7549999999999999"/>
    <n v="23.774999999999999"/>
    <x v="1"/>
  </r>
  <r>
    <s v="PSY-45485-542"/>
    <x v="375"/>
    <x v="429"/>
    <s v="R-D-0.5"/>
    <n v="3"/>
    <x v="429"/>
    <s v="abilbrookcs@booking.com"/>
    <x v="1"/>
    <x v="0"/>
    <x v="2"/>
    <x v="1"/>
    <n v="5.3699999999999992"/>
    <n v="16.11"/>
    <x v="0"/>
  </r>
  <r>
    <s v="BAQ-74241-156"/>
    <x v="376"/>
    <x v="430"/>
    <s v="R-D-0.2"/>
    <n v="4"/>
    <x v="430"/>
    <s v="rmckallct@sakura.ne.jp"/>
    <x v="2"/>
    <x v="0"/>
    <x v="2"/>
    <x v="3"/>
    <n v="2.6849999999999996"/>
    <n v="10.739999999999998"/>
    <x v="0"/>
  </r>
  <r>
    <s v="BVU-77367-451"/>
    <x v="377"/>
    <x v="431"/>
    <s v="A-D-1"/>
    <n v="5"/>
    <x v="431"/>
    <s v="bdailecu@vistaprint.com"/>
    <x v="0"/>
    <x v="2"/>
    <x v="2"/>
    <x v="0"/>
    <n v="9.9499999999999993"/>
    <n v="49.75"/>
    <x v="0"/>
  </r>
  <r>
    <s v="TJE-91516-344"/>
    <x v="378"/>
    <x v="432"/>
    <s v="E-M-1"/>
    <n v="2"/>
    <x v="432"/>
    <s v="atrehernecv@state.tx.us"/>
    <x v="1"/>
    <x v="1"/>
    <x v="0"/>
    <x v="0"/>
    <n v="13.75"/>
    <n v="27.5"/>
    <x v="1"/>
  </r>
  <r>
    <s v="LIS-96202-702"/>
    <x v="277"/>
    <x v="433"/>
    <s v="L-D-2.5"/>
    <n v="4"/>
    <x v="433"/>
    <s v="abrentnallcw@biglobe.ne.jp"/>
    <x v="2"/>
    <x v="3"/>
    <x v="2"/>
    <x v="2"/>
    <n v="29.784999999999997"/>
    <n v="119.13999999999999"/>
    <x v="1"/>
  </r>
  <r>
    <s v="VIO-27668-766"/>
    <x v="379"/>
    <x v="434"/>
    <s v="R-D-2.5"/>
    <n v="1"/>
    <x v="434"/>
    <s v="ddrinkallcx@psu.edu"/>
    <x v="0"/>
    <x v="0"/>
    <x v="2"/>
    <x v="2"/>
    <n v="20.584999999999997"/>
    <n v="20.584999999999997"/>
    <x v="0"/>
  </r>
  <r>
    <s v="ZVG-20473-043"/>
    <x v="86"/>
    <x v="435"/>
    <s v="A-D-0.2"/>
    <n v="3"/>
    <x v="435"/>
    <s v="dkornelcy@cyberchimps.com"/>
    <x v="0"/>
    <x v="2"/>
    <x v="2"/>
    <x v="3"/>
    <n v="2.9849999999999999"/>
    <n v="8.9550000000000001"/>
    <x v="0"/>
  </r>
  <r>
    <s v="KGZ-56395-231"/>
    <x v="380"/>
    <x v="436"/>
    <s v="A-D-0.5"/>
    <n v="1"/>
    <x v="436"/>
    <s v="rlequeuxcz@newyorker.com"/>
    <x v="0"/>
    <x v="2"/>
    <x v="2"/>
    <x v="1"/>
    <n v="5.97"/>
    <n v="5.97"/>
    <x v="1"/>
  </r>
  <r>
    <s v="CUU-92244-729"/>
    <x v="381"/>
    <x v="437"/>
    <s v="E-M-1"/>
    <n v="3"/>
    <x v="437"/>
    <s v="jmccaulld0@parallels.com"/>
    <x v="0"/>
    <x v="1"/>
    <x v="0"/>
    <x v="0"/>
    <n v="13.75"/>
    <n v="41.25"/>
    <x v="0"/>
  </r>
  <r>
    <s v="EHE-94714-312"/>
    <x v="382"/>
    <x v="438"/>
    <s v="E-L-0.2"/>
    <n v="5"/>
    <x v="438"/>
    <s v="abrashda@plala.or.jp"/>
    <x v="0"/>
    <x v="1"/>
    <x v="1"/>
    <x v="3"/>
    <n v="4.4550000000000001"/>
    <n v="22.274999999999999"/>
    <x v="0"/>
  </r>
  <r>
    <s v="RTL-16205-161"/>
    <x v="11"/>
    <x v="439"/>
    <s v="A-M-0.5"/>
    <n v="1"/>
    <x v="439"/>
    <s v="ahutchinsond2@imgur.com"/>
    <x v="0"/>
    <x v="2"/>
    <x v="0"/>
    <x v="1"/>
    <n v="6.75"/>
    <n v="6.75"/>
    <x v="0"/>
  </r>
  <r>
    <s v="GTS-22482-014"/>
    <x v="167"/>
    <x v="440"/>
    <s v="L-M-2.5"/>
    <n v="4"/>
    <x v="440"/>
    <s v=""/>
    <x v="0"/>
    <x v="3"/>
    <x v="0"/>
    <x v="2"/>
    <n v="33.464999999999996"/>
    <n v="133.85999999999999"/>
    <x v="0"/>
  </r>
  <r>
    <s v="DYG-25473-881"/>
    <x v="383"/>
    <x v="441"/>
    <s v="A-D-0.2"/>
    <n v="2"/>
    <x v="441"/>
    <s v="rdriversd4@hexun.com"/>
    <x v="0"/>
    <x v="2"/>
    <x v="2"/>
    <x v="3"/>
    <n v="2.9849999999999999"/>
    <n v="5.97"/>
    <x v="1"/>
  </r>
  <r>
    <s v="HTR-21838-286"/>
    <x v="18"/>
    <x v="442"/>
    <s v="A-L-1"/>
    <n v="2"/>
    <x v="442"/>
    <s v="hzeald5@google.de"/>
    <x v="0"/>
    <x v="2"/>
    <x v="1"/>
    <x v="0"/>
    <n v="12.95"/>
    <n v="25.9"/>
    <x v="1"/>
  </r>
  <r>
    <s v="KYG-28296-920"/>
    <x v="84"/>
    <x v="443"/>
    <s v="E-M-2.5"/>
    <n v="1"/>
    <x v="443"/>
    <s v="gsmallcombed6@ucla.edu"/>
    <x v="1"/>
    <x v="1"/>
    <x v="0"/>
    <x v="2"/>
    <n v="31.624999999999996"/>
    <n v="31.624999999999996"/>
    <x v="0"/>
  </r>
  <r>
    <s v="NNB-20459-430"/>
    <x v="384"/>
    <x v="444"/>
    <s v="L-M-0.2"/>
    <n v="2"/>
    <x v="444"/>
    <s v="ddibleyd7@feedburner.com"/>
    <x v="0"/>
    <x v="3"/>
    <x v="0"/>
    <x v="3"/>
    <n v="4.3650000000000002"/>
    <n v="8.73"/>
    <x v="1"/>
  </r>
  <r>
    <s v="FEK-14025-351"/>
    <x v="385"/>
    <x v="445"/>
    <s v="E-L-0.2"/>
    <n v="6"/>
    <x v="445"/>
    <s v="gdimitrioud8@chronoengine.com"/>
    <x v="0"/>
    <x v="1"/>
    <x v="1"/>
    <x v="3"/>
    <n v="4.4550000000000001"/>
    <n v="26.73"/>
    <x v="0"/>
  </r>
  <r>
    <s v="AWH-16980-469"/>
    <x v="386"/>
    <x v="446"/>
    <s v="L-M-0.2"/>
    <n v="6"/>
    <x v="446"/>
    <s v="fflanagand9@woothemes.com"/>
    <x v="0"/>
    <x v="3"/>
    <x v="0"/>
    <x v="3"/>
    <n v="4.3650000000000002"/>
    <n v="26.19"/>
    <x v="1"/>
  </r>
  <r>
    <s v="ZPW-31329-741"/>
    <x v="387"/>
    <x v="438"/>
    <s v="R-D-1"/>
    <n v="6"/>
    <x v="438"/>
    <s v="abrashda@plala.or.jp"/>
    <x v="0"/>
    <x v="0"/>
    <x v="2"/>
    <x v="0"/>
    <n v="8.9499999999999993"/>
    <n v="53.699999999999996"/>
    <x v="0"/>
  </r>
  <r>
    <s v="ZPW-31329-741"/>
    <x v="387"/>
    <x v="438"/>
    <s v="E-M-2.5"/>
    <n v="4"/>
    <x v="438"/>
    <s v="abrashda@plala.or.jp"/>
    <x v="0"/>
    <x v="1"/>
    <x v="0"/>
    <x v="2"/>
    <n v="31.624999999999996"/>
    <n v="126.49999999999999"/>
    <x v="0"/>
  </r>
  <r>
    <s v="ZPW-31329-741"/>
    <x v="387"/>
    <x v="438"/>
    <s v="E-M-0.2"/>
    <n v="1"/>
    <x v="438"/>
    <s v="abrashda@plala.or.jp"/>
    <x v="0"/>
    <x v="1"/>
    <x v="0"/>
    <x v="3"/>
    <n v="4.125"/>
    <n v="4.125"/>
    <x v="0"/>
  </r>
  <r>
    <s v="UBI-83843-396"/>
    <x v="388"/>
    <x v="447"/>
    <s v="R-L-1"/>
    <n v="2"/>
    <x v="447"/>
    <s v="nizhakovdd@aol.com"/>
    <x v="2"/>
    <x v="0"/>
    <x v="1"/>
    <x v="0"/>
    <n v="11.95"/>
    <n v="23.9"/>
    <x v="1"/>
  </r>
  <r>
    <s v="VID-40587-569"/>
    <x v="389"/>
    <x v="448"/>
    <s v="E-D-2.5"/>
    <n v="5"/>
    <x v="448"/>
    <s v="skeetsde@answers.com"/>
    <x v="0"/>
    <x v="1"/>
    <x v="2"/>
    <x v="2"/>
    <n v="27.945"/>
    <n v="139.72499999999999"/>
    <x v="0"/>
  </r>
  <r>
    <s v="KBB-52530-416"/>
    <x v="229"/>
    <x v="449"/>
    <s v="L-D-2.5"/>
    <n v="2"/>
    <x v="449"/>
    <s v=""/>
    <x v="0"/>
    <x v="3"/>
    <x v="2"/>
    <x v="2"/>
    <n v="29.784999999999997"/>
    <n v="59.569999999999993"/>
    <x v="0"/>
  </r>
  <r>
    <s v="ISJ-48676-420"/>
    <x v="390"/>
    <x v="450"/>
    <s v="L-L-0.5"/>
    <n v="6"/>
    <x v="450"/>
    <s v="kcakedg@huffingtonpost.com"/>
    <x v="0"/>
    <x v="3"/>
    <x v="1"/>
    <x v="1"/>
    <n v="9.51"/>
    <n v="57.06"/>
    <x v="1"/>
  </r>
  <r>
    <s v="MIF-17920-768"/>
    <x v="391"/>
    <x v="451"/>
    <s v="R-L-0.2"/>
    <n v="6"/>
    <x v="451"/>
    <s v="mhanseddh@instagram.com"/>
    <x v="1"/>
    <x v="0"/>
    <x v="1"/>
    <x v="3"/>
    <n v="3.5849999999999995"/>
    <n v="21.509999999999998"/>
    <x v="0"/>
  </r>
  <r>
    <s v="CPX-19312-088"/>
    <x v="117"/>
    <x v="452"/>
    <s v="L-M-0.5"/>
    <n v="6"/>
    <x v="452"/>
    <s v="fkienleindi@trellian.com"/>
    <x v="1"/>
    <x v="3"/>
    <x v="0"/>
    <x v="1"/>
    <n v="8.73"/>
    <n v="52.38"/>
    <x v="0"/>
  </r>
  <r>
    <s v="RXI-67978-260"/>
    <x v="392"/>
    <x v="453"/>
    <s v="E-D-1"/>
    <n v="6"/>
    <x v="453"/>
    <s v="kegglestonedj@sphinn.com"/>
    <x v="1"/>
    <x v="1"/>
    <x v="2"/>
    <x v="0"/>
    <n v="12.15"/>
    <n v="72.900000000000006"/>
    <x v="1"/>
  </r>
  <r>
    <s v="LKE-14821-285"/>
    <x v="393"/>
    <x v="454"/>
    <s v="R-M-0.2"/>
    <n v="5"/>
    <x v="454"/>
    <s v="bsemkinsdk@unc.edu"/>
    <x v="1"/>
    <x v="0"/>
    <x v="0"/>
    <x v="3"/>
    <n v="2.9849999999999999"/>
    <n v="14.924999999999999"/>
    <x v="0"/>
  </r>
  <r>
    <s v="LRK-97117-150"/>
    <x v="394"/>
    <x v="455"/>
    <s v="L-L-1"/>
    <n v="6"/>
    <x v="455"/>
    <s v="slorenzettidl@is.gd"/>
    <x v="0"/>
    <x v="3"/>
    <x v="1"/>
    <x v="0"/>
    <n v="15.85"/>
    <n v="95.1"/>
    <x v="1"/>
  </r>
  <r>
    <s v="IGK-51227-573"/>
    <x v="137"/>
    <x v="456"/>
    <s v="L-D-0.5"/>
    <n v="2"/>
    <x v="456"/>
    <s v="bgiannazzidm@apple.com"/>
    <x v="0"/>
    <x v="3"/>
    <x v="2"/>
    <x v="1"/>
    <n v="7.77"/>
    <n v="15.54"/>
    <x v="1"/>
  </r>
  <r>
    <s v="ZAY-43009-775"/>
    <x v="395"/>
    <x v="457"/>
    <s v="L-D-0.2"/>
    <n v="6"/>
    <x v="457"/>
    <s v=""/>
    <x v="0"/>
    <x v="3"/>
    <x v="2"/>
    <x v="3"/>
    <n v="3.8849999999999998"/>
    <n v="23.31"/>
    <x v="1"/>
  </r>
  <r>
    <s v="EMA-63190-618"/>
    <x v="396"/>
    <x v="458"/>
    <s v="E-M-0.2"/>
    <n v="1"/>
    <x v="458"/>
    <s v="ulethbrigdo@hc360.com"/>
    <x v="0"/>
    <x v="1"/>
    <x v="0"/>
    <x v="3"/>
    <n v="4.125"/>
    <n v="4.125"/>
    <x v="0"/>
  </r>
  <r>
    <s v="FBI-35855-418"/>
    <x v="189"/>
    <x v="459"/>
    <s v="R-M-0.5"/>
    <n v="6"/>
    <x v="459"/>
    <s v="sfarnishdp@dmoz.org"/>
    <x v="2"/>
    <x v="0"/>
    <x v="0"/>
    <x v="1"/>
    <n v="5.97"/>
    <n v="35.82"/>
    <x v="1"/>
  </r>
  <r>
    <s v="TXB-80533-417"/>
    <x v="8"/>
    <x v="460"/>
    <s v="L-L-1"/>
    <n v="2"/>
    <x v="460"/>
    <s v="fjecockdq@unicef.org"/>
    <x v="0"/>
    <x v="3"/>
    <x v="1"/>
    <x v="0"/>
    <n v="15.85"/>
    <n v="31.7"/>
    <x v="1"/>
  </r>
  <r>
    <s v="MBM-00112-248"/>
    <x v="397"/>
    <x v="461"/>
    <s v="L-L-1"/>
    <n v="5"/>
    <x v="461"/>
    <s v=""/>
    <x v="0"/>
    <x v="3"/>
    <x v="1"/>
    <x v="0"/>
    <n v="15.85"/>
    <n v="79.25"/>
    <x v="0"/>
  </r>
  <r>
    <s v="EUO-69145-988"/>
    <x v="398"/>
    <x v="462"/>
    <s v="E-D-0.2"/>
    <n v="3"/>
    <x v="462"/>
    <s v="hpallisterds@ning.com"/>
    <x v="0"/>
    <x v="1"/>
    <x v="2"/>
    <x v="3"/>
    <n v="3.645"/>
    <n v="10.935"/>
    <x v="1"/>
  </r>
  <r>
    <s v="GYA-80327-368"/>
    <x v="399"/>
    <x v="463"/>
    <s v="A-D-1"/>
    <n v="4"/>
    <x v="463"/>
    <s v="cmershdt@drupal.org"/>
    <x v="1"/>
    <x v="2"/>
    <x v="2"/>
    <x v="0"/>
    <n v="9.9499999999999993"/>
    <n v="39.799999999999997"/>
    <x v="1"/>
  </r>
  <r>
    <s v="TNW-41601-420"/>
    <x v="400"/>
    <x v="464"/>
    <s v="R-M-1"/>
    <n v="5"/>
    <x v="464"/>
    <s v="murione5@alexa.com"/>
    <x v="1"/>
    <x v="0"/>
    <x v="0"/>
    <x v="0"/>
    <n v="9.9499999999999993"/>
    <n v="49.75"/>
    <x v="0"/>
  </r>
  <r>
    <s v="ALR-62963-723"/>
    <x v="401"/>
    <x v="465"/>
    <s v="R-D-0.2"/>
    <n v="3"/>
    <x v="465"/>
    <s v=""/>
    <x v="1"/>
    <x v="0"/>
    <x v="2"/>
    <x v="3"/>
    <n v="2.6849999999999996"/>
    <n v="8.0549999999999997"/>
    <x v="0"/>
  </r>
  <r>
    <s v="JIG-27636-870"/>
    <x v="402"/>
    <x v="466"/>
    <s v="R-L-1"/>
    <n v="4"/>
    <x v="466"/>
    <s v=""/>
    <x v="0"/>
    <x v="0"/>
    <x v="1"/>
    <x v="0"/>
    <n v="11.95"/>
    <n v="47.8"/>
    <x v="1"/>
  </r>
  <r>
    <s v="CTE-31437-326"/>
    <x v="6"/>
    <x v="467"/>
    <s v="R-M-0.2"/>
    <n v="4"/>
    <x v="467"/>
    <s v="gduckerdx@patch.com"/>
    <x v="2"/>
    <x v="0"/>
    <x v="0"/>
    <x v="3"/>
    <n v="2.9849999999999999"/>
    <n v="11.94"/>
    <x v="1"/>
  </r>
  <r>
    <s v="CTE-31437-326"/>
    <x v="6"/>
    <x v="467"/>
    <s v="E-M-0.2"/>
    <n v="4"/>
    <x v="467"/>
    <s v="gduckerdx@patch.com"/>
    <x v="2"/>
    <x v="1"/>
    <x v="0"/>
    <x v="3"/>
    <n v="4.125"/>
    <n v="16.5"/>
    <x v="1"/>
  </r>
  <r>
    <s v="CTE-31437-326"/>
    <x v="6"/>
    <x v="467"/>
    <s v="L-D-1"/>
    <n v="4"/>
    <x v="467"/>
    <s v="gduckerdx@patch.com"/>
    <x v="2"/>
    <x v="3"/>
    <x v="2"/>
    <x v="0"/>
    <n v="12.95"/>
    <n v="51.8"/>
    <x v="1"/>
  </r>
  <r>
    <s v="CTE-31437-326"/>
    <x v="6"/>
    <x v="467"/>
    <s v="L-L-0.2"/>
    <n v="3"/>
    <x v="467"/>
    <s v="gduckerdx@patch.com"/>
    <x v="2"/>
    <x v="3"/>
    <x v="1"/>
    <x v="3"/>
    <n v="4.7549999999999999"/>
    <n v="14.265000000000001"/>
    <x v="1"/>
  </r>
  <r>
    <s v="SLD-63003-334"/>
    <x v="403"/>
    <x v="468"/>
    <s v="L-M-0.2"/>
    <n v="6"/>
    <x v="468"/>
    <s v="wstearleye1@census.gov"/>
    <x v="0"/>
    <x v="3"/>
    <x v="0"/>
    <x v="3"/>
    <n v="4.3650000000000002"/>
    <n v="26.19"/>
    <x v="1"/>
  </r>
  <r>
    <s v="BXN-64230-789"/>
    <x v="404"/>
    <x v="469"/>
    <s v="A-L-1"/>
    <n v="2"/>
    <x v="469"/>
    <s v="dwincere2@marriott.com"/>
    <x v="0"/>
    <x v="2"/>
    <x v="1"/>
    <x v="0"/>
    <n v="12.95"/>
    <n v="25.9"/>
    <x v="0"/>
  </r>
  <r>
    <s v="XEE-37895-169"/>
    <x v="21"/>
    <x v="470"/>
    <s v="A-L-2.5"/>
    <n v="3"/>
    <x v="470"/>
    <s v="plyfielde3@baidu.com"/>
    <x v="0"/>
    <x v="2"/>
    <x v="1"/>
    <x v="2"/>
    <n v="29.784999999999997"/>
    <n v="89.35499999999999"/>
    <x v="0"/>
  </r>
  <r>
    <s v="ZTX-80764-911"/>
    <x v="239"/>
    <x v="471"/>
    <s v="L-D-0.5"/>
    <n v="6"/>
    <x v="471"/>
    <s v="hperrise4@studiopress.com"/>
    <x v="1"/>
    <x v="3"/>
    <x v="2"/>
    <x v="1"/>
    <n v="7.77"/>
    <n v="46.62"/>
    <x v="1"/>
  </r>
  <r>
    <s v="WVT-88135-549"/>
    <x v="405"/>
    <x v="464"/>
    <s v="A-D-1"/>
    <n v="3"/>
    <x v="464"/>
    <s v="murione5@alexa.com"/>
    <x v="1"/>
    <x v="2"/>
    <x v="2"/>
    <x v="0"/>
    <n v="9.9499999999999993"/>
    <n v="29.849999999999998"/>
    <x v="0"/>
  </r>
  <r>
    <s v="IPA-94170-889"/>
    <x v="292"/>
    <x v="472"/>
    <s v="R-L-0.2"/>
    <n v="3"/>
    <x v="472"/>
    <s v="ckide6@narod.ru"/>
    <x v="1"/>
    <x v="0"/>
    <x v="1"/>
    <x v="3"/>
    <n v="3.5849999999999995"/>
    <n v="10.754999999999999"/>
    <x v="0"/>
  </r>
  <r>
    <s v="YQL-63755-365"/>
    <x v="117"/>
    <x v="473"/>
    <s v="A-M-0.2"/>
    <n v="4"/>
    <x v="473"/>
    <s v="cbeinee7@xinhuanet.com"/>
    <x v="0"/>
    <x v="2"/>
    <x v="0"/>
    <x v="3"/>
    <n v="3.375"/>
    <n v="13.5"/>
    <x v="0"/>
  </r>
  <r>
    <s v="RKW-81145-984"/>
    <x v="406"/>
    <x v="474"/>
    <s v="L-L-1"/>
    <n v="3"/>
    <x v="474"/>
    <s v="cbakeupe8@globo.com"/>
    <x v="0"/>
    <x v="3"/>
    <x v="1"/>
    <x v="0"/>
    <n v="15.85"/>
    <n v="47.55"/>
    <x v="1"/>
  </r>
  <r>
    <s v="MBT-23379-866"/>
    <x v="407"/>
    <x v="475"/>
    <s v="L-L-1"/>
    <n v="5"/>
    <x v="475"/>
    <s v="nhelkine9@example.com"/>
    <x v="0"/>
    <x v="3"/>
    <x v="1"/>
    <x v="0"/>
    <n v="15.85"/>
    <n v="79.25"/>
    <x v="1"/>
  </r>
  <r>
    <s v="GEJ-39834-935"/>
    <x v="408"/>
    <x v="476"/>
    <s v="L-M-0.2"/>
    <n v="6"/>
    <x v="476"/>
    <s v="pwitheringtonea@networkadvertising.org"/>
    <x v="0"/>
    <x v="3"/>
    <x v="0"/>
    <x v="3"/>
    <n v="4.3650000000000002"/>
    <n v="26.19"/>
    <x v="0"/>
  </r>
  <r>
    <s v="KRW-91640-596"/>
    <x v="409"/>
    <x v="477"/>
    <s v="R-L-0.5"/>
    <n v="3"/>
    <x v="477"/>
    <s v="ttilzeyeb@hostgator.com"/>
    <x v="0"/>
    <x v="0"/>
    <x v="1"/>
    <x v="1"/>
    <n v="7.169999999999999"/>
    <n v="21.509999999999998"/>
    <x v="1"/>
  </r>
  <r>
    <s v="AOT-70449-651"/>
    <x v="410"/>
    <x v="478"/>
    <s v="R-D-2.5"/>
    <n v="5"/>
    <x v="478"/>
    <s v=""/>
    <x v="0"/>
    <x v="0"/>
    <x v="2"/>
    <x v="2"/>
    <n v="20.584999999999997"/>
    <n v="102.92499999999998"/>
    <x v="0"/>
  </r>
  <r>
    <s v="DGC-21813-731"/>
    <x v="127"/>
    <x v="479"/>
    <s v="L-D-0.2"/>
    <n v="2"/>
    <x v="479"/>
    <s v=""/>
    <x v="0"/>
    <x v="3"/>
    <x v="2"/>
    <x v="3"/>
    <n v="3.8849999999999998"/>
    <n v="7.77"/>
    <x v="1"/>
  </r>
  <r>
    <s v="JBE-92943-643"/>
    <x v="411"/>
    <x v="480"/>
    <s v="E-D-2.5"/>
    <n v="5"/>
    <x v="480"/>
    <s v="kimortsee@alexa.com"/>
    <x v="0"/>
    <x v="1"/>
    <x v="2"/>
    <x v="2"/>
    <n v="27.945"/>
    <n v="139.72499999999999"/>
    <x v="1"/>
  </r>
  <r>
    <s v="ZIL-34948-499"/>
    <x v="112"/>
    <x v="464"/>
    <s v="A-D-0.5"/>
    <n v="2"/>
    <x v="464"/>
    <s v="murione5@alexa.com"/>
    <x v="1"/>
    <x v="2"/>
    <x v="2"/>
    <x v="1"/>
    <n v="5.97"/>
    <n v="11.94"/>
    <x v="0"/>
  </r>
  <r>
    <s v="JSU-23781-256"/>
    <x v="412"/>
    <x v="481"/>
    <s v="L-D-0.2"/>
    <n v="1"/>
    <x v="481"/>
    <s v="marmisteadeg@blogtalkradio.com"/>
    <x v="0"/>
    <x v="3"/>
    <x v="2"/>
    <x v="3"/>
    <n v="3.8849999999999998"/>
    <n v="3.8849999999999998"/>
    <x v="1"/>
  </r>
  <r>
    <s v="JSU-23781-256"/>
    <x v="412"/>
    <x v="481"/>
    <s v="R-M-1"/>
    <n v="4"/>
    <x v="481"/>
    <s v="marmisteadeg@blogtalkradio.com"/>
    <x v="0"/>
    <x v="0"/>
    <x v="0"/>
    <x v="0"/>
    <n v="9.9499999999999993"/>
    <n v="39.799999999999997"/>
    <x v="1"/>
  </r>
  <r>
    <s v="VPX-44956-367"/>
    <x v="413"/>
    <x v="482"/>
    <s v="R-M-0.5"/>
    <n v="5"/>
    <x v="482"/>
    <s v="vupstoneei@google.pl"/>
    <x v="0"/>
    <x v="0"/>
    <x v="0"/>
    <x v="1"/>
    <n v="5.97"/>
    <n v="29.849999999999998"/>
    <x v="1"/>
  </r>
  <r>
    <s v="VTB-46451-959"/>
    <x v="414"/>
    <x v="483"/>
    <s v="L-D-2.5"/>
    <n v="1"/>
    <x v="483"/>
    <s v="bbeelbyej@rediff.com"/>
    <x v="1"/>
    <x v="3"/>
    <x v="2"/>
    <x v="2"/>
    <n v="29.784999999999997"/>
    <n v="29.784999999999997"/>
    <x v="1"/>
  </r>
  <r>
    <s v="DNZ-11665-950"/>
    <x v="415"/>
    <x v="484"/>
    <s v="L-L-2.5"/>
    <n v="2"/>
    <x v="484"/>
    <s v=""/>
    <x v="0"/>
    <x v="3"/>
    <x v="1"/>
    <x v="2"/>
    <n v="36.454999999999998"/>
    <n v="72.91"/>
    <x v="1"/>
  </r>
  <r>
    <s v="ITR-54735-364"/>
    <x v="416"/>
    <x v="485"/>
    <s v="R-D-0.2"/>
    <n v="5"/>
    <x v="485"/>
    <s v=""/>
    <x v="0"/>
    <x v="0"/>
    <x v="2"/>
    <x v="3"/>
    <n v="2.6849999999999996"/>
    <n v="13.424999999999997"/>
    <x v="0"/>
  </r>
  <r>
    <s v="YDS-02797-307"/>
    <x v="417"/>
    <x v="486"/>
    <s v="E-M-2.5"/>
    <n v="4"/>
    <x v="486"/>
    <s v="wspeechlyem@amazon.com"/>
    <x v="0"/>
    <x v="1"/>
    <x v="0"/>
    <x v="2"/>
    <n v="31.624999999999996"/>
    <n v="126.49999999999999"/>
    <x v="0"/>
  </r>
  <r>
    <s v="BPG-68988-842"/>
    <x v="418"/>
    <x v="487"/>
    <s v="E-M-0.5"/>
    <n v="5"/>
    <x v="487"/>
    <s v="iphillpoten@buzzfeed.com"/>
    <x v="2"/>
    <x v="1"/>
    <x v="0"/>
    <x v="1"/>
    <n v="8.25"/>
    <n v="41.25"/>
    <x v="1"/>
  </r>
  <r>
    <s v="XZG-51938-658"/>
    <x v="419"/>
    <x v="488"/>
    <s v="E-L-0.5"/>
    <n v="6"/>
    <x v="488"/>
    <s v="lpennaccieo@statcounter.com"/>
    <x v="0"/>
    <x v="1"/>
    <x v="1"/>
    <x v="1"/>
    <n v="8.91"/>
    <n v="53.46"/>
    <x v="1"/>
  </r>
  <r>
    <s v="KAR-24978-271"/>
    <x v="420"/>
    <x v="489"/>
    <s v="R-M-1"/>
    <n v="6"/>
    <x v="489"/>
    <s v="sarpinep@moonfruit.com"/>
    <x v="0"/>
    <x v="0"/>
    <x v="0"/>
    <x v="0"/>
    <n v="9.9499999999999993"/>
    <n v="59.699999999999996"/>
    <x v="1"/>
  </r>
  <r>
    <s v="FQK-28730-361"/>
    <x v="421"/>
    <x v="490"/>
    <s v="R-M-1"/>
    <n v="6"/>
    <x v="490"/>
    <s v="dfrieseq@cargocollective.com"/>
    <x v="0"/>
    <x v="0"/>
    <x v="0"/>
    <x v="0"/>
    <n v="9.9499999999999993"/>
    <n v="59.699999999999996"/>
    <x v="1"/>
  </r>
  <r>
    <s v="BGB-67996-089"/>
    <x v="422"/>
    <x v="491"/>
    <s v="R-D-1"/>
    <n v="5"/>
    <x v="491"/>
    <s v="rsharerer@flavors.me"/>
    <x v="0"/>
    <x v="0"/>
    <x v="2"/>
    <x v="0"/>
    <n v="8.9499999999999993"/>
    <n v="44.75"/>
    <x v="1"/>
  </r>
  <r>
    <s v="XMC-20620-809"/>
    <x v="423"/>
    <x v="492"/>
    <s v="E-M-0.5"/>
    <n v="2"/>
    <x v="492"/>
    <s v="nnasebyes@umich.edu"/>
    <x v="0"/>
    <x v="1"/>
    <x v="0"/>
    <x v="1"/>
    <n v="8.25"/>
    <n v="16.5"/>
    <x v="0"/>
  </r>
  <r>
    <s v="ZSO-58292-191"/>
    <x v="109"/>
    <x v="493"/>
    <s v="R-D-0.5"/>
    <n v="4"/>
    <x v="493"/>
    <s v=""/>
    <x v="0"/>
    <x v="0"/>
    <x v="2"/>
    <x v="1"/>
    <n v="5.3699999999999992"/>
    <n v="21.479999999999997"/>
    <x v="1"/>
  </r>
  <r>
    <s v="LWJ-06793-303"/>
    <x v="204"/>
    <x v="494"/>
    <s v="R-M-2.5"/>
    <n v="2"/>
    <x v="494"/>
    <s v="koculleneu@ca.gov"/>
    <x v="1"/>
    <x v="0"/>
    <x v="0"/>
    <x v="2"/>
    <n v="22.884999999999998"/>
    <n v="45.769999999999996"/>
    <x v="0"/>
  </r>
  <r>
    <s v="FLM-82229-989"/>
    <x v="424"/>
    <x v="495"/>
    <s v="L-L-0.2"/>
    <n v="2"/>
    <x v="495"/>
    <s v=""/>
    <x v="1"/>
    <x v="3"/>
    <x v="1"/>
    <x v="3"/>
    <n v="4.7549999999999999"/>
    <n v="9.51"/>
    <x v="1"/>
  </r>
  <r>
    <s v="CPV-90280-133"/>
    <x v="13"/>
    <x v="464"/>
    <s v="R-D-0.2"/>
    <n v="3"/>
    <x v="464"/>
    <s v="murione5@alexa.com"/>
    <x v="1"/>
    <x v="0"/>
    <x v="2"/>
    <x v="3"/>
    <n v="2.6849999999999996"/>
    <n v="8.0549999999999997"/>
    <x v="0"/>
  </r>
  <r>
    <s v="OGW-60685-912"/>
    <x v="224"/>
    <x v="496"/>
    <s v="E-D-2.5"/>
    <n v="4"/>
    <x v="496"/>
    <s v="hbranganex@woothemes.com"/>
    <x v="0"/>
    <x v="1"/>
    <x v="2"/>
    <x v="2"/>
    <n v="27.945"/>
    <n v="111.78"/>
    <x v="0"/>
  </r>
  <r>
    <s v="DEC-11160-362"/>
    <x v="220"/>
    <x v="497"/>
    <s v="R-D-0.2"/>
    <n v="4"/>
    <x v="497"/>
    <s v="agallyoney@engadget.com"/>
    <x v="0"/>
    <x v="0"/>
    <x v="2"/>
    <x v="3"/>
    <n v="2.6849999999999996"/>
    <n v="10.739999999999998"/>
    <x v="0"/>
  </r>
  <r>
    <s v="WCT-07869-499"/>
    <x v="91"/>
    <x v="498"/>
    <s v="R-D-0.5"/>
    <n v="5"/>
    <x v="498"/>
    <s v="bdomangeez@yahoo.co.jp"/>
    <x v="0"/>
    <x v="0"/>
    <x v="2"/>
    <x v="1"/>
    <n v="5.3699999999999992"/>
    <n v="26.849999999999994"/>
    <x v="1"/>
  </r>
  <r>
    <s v="FHD-89872-325"/>
    <x v="425"/>
    <x v="499"/>
    <s v="L-L-1"/>
    <n v="4"/>
    <x v="499"/>
    <s v="koslerf0@gmpg.org"/>
    <x v="0"/>
    <x v="3"/>
    <x v="1"/>
    <x v="0"/>
    <n v="15.85"/>
    <n v="63.4"/>
    <x v="0"/>
  </r>
  <r>
    <s v="AZF-45991-584"/>
    <x v="426"/>
    <x v="500"/>
    <s v="A-D-2.5"/>
    <n v="1"/>
    <x v="500"/>
    <s v=""/>
    <x v="1"/>
    <x v="2"/>
    <x v="2"/>
    <x v="2"/>
    <n v="22.884999999999998"/>
    <n v="22.884999999999998"/>
    <x v="0"/>
  </r>
  <r>
    <s v="MDG-14481-513"/>
    <x v="427"/>
    <x v="501"/>
    <s v="A-M-2.5"/>
    <n v="4"/>
    <x v="501"/>
    <s v="zpellettf2@dailymotion.com"/>
    <x v="0"/>
    <x v="2"/>
    <x v="0"/>
    <x v="2"/>
    <n v="25.874999999999996"/>
    <n v="103.49999999999999"/>
    <x v="1"/>
  </r>
  <r>
    <s v="OFN-49424-848"/>
    <x v="428"/>
    <x v="502"/>
    <s v="R-L-2.5"/>
    <n v="2"/>
    <x v="502"/>
    <s v="isprakesf3@spiegel.de"/>
    <x v="0"/>
    <x v="0"/>
    <x v="1"/>
    <x v="2"/>
    <n v="27.484999999999996"/>
    <n v="54.969999999999992"/>
    <x v="1"/>
  </r>
  <r>
    <s v="NFA-03411-746"/>
    <x v="383"/>
    <x v="503"/>
    <s v="A-L-0.5"/>
    <n v="2"/>
    <x v="503"/>
    <s v="hfromantf4@ucsd.edu"/>
    <x v="0"/>
    <x v="2"/>
    <x v="1"/>
    <x v="1"/>
    <n v="7.77"/>
    <n v="15.54"/>
    <x v="1"/>
  </r>
  <r>
    <s v="CYM-74988-450"/>
    <x v="156"/>
    <x v="504"/>
    <s v="L-D-0.2"/>
    <n v="4"/>
    <x v="504"/>
    <s v="rflearf5@artisteer.com"/>
    <x v="2"/>
    <x v="3"/>
    <x v="2"/>
    <x v="3"/>
    <n v="3.8849999999999998"/>
    <n v="15.54"/>
    <x v="1"/>
  </r>
  <r>
    <s v="WTV-24996-658"/>
    <x v="429"/>
    <x v="505"/>
    <s v="E-D-2.5"/>
    <n v="3"/>
    <x v="505"/>
    <s v=""/>
    <x v="1"/>
    <x v="1"/>
    <x v="2"/>
    <x v="2"/>
    <n v="27.945"/>
    <n v="83.835000000000008"/>
    <x v="1"/>
  </r>
  <r>
    <s v="DSL-69915-544"/>
    <x v="103"/>
    <x v="506"/>
    <s v="R-L-0.2"/>
    <n v="3"/>
    <x v="506"/>
    <s v="wlightollersf9@baidu.com"/>
    <x v="0"/>
    <x v="0"/>
    <x v="1"/>
    <x v="3"/>
    <n v="3.5849999999999995"/>
    <n v="10.754999999999999"/>
    <x v="0"/>
  </r>
  <r>
    <s v="NBT-35757-542"/>
    <x v="361"/>
    <x v="507"/>
    <s v="E-L-0.2"/>
    <n v="3"/>
    <x v="507"/>
    <s v="bmundenf8@elpais.com"/>
    <x v="0"/>
    <x v="1"/>
    <x v="1"/>
    <x v="3"/>
    <n v="4.4550000000000001"/>
    <n v="13.365"/>
    <x v="0"/>
  </r>
  <r>
    <s v="OYU-25085-528"/>
    <x v="120"/>
    <x v="506"/>
    <s v="E-L-0.2"/>
    <n v="4"/>
    <x v="506"/>
    <s v="wlightollersf9@baidu.com"/>
    <x v="0"/>
    <x v="1"/>
    <x v="1"/>
    <x v="3"/>
    <n v="4.4550000000000001"/>
    <n v="17.82"/>
    <x v="0"/>
  </r>
  <r>
    <s v="XCG-07109-195"/>
    <x v="430"/>
    <x v="508"/>
    <s v="L-D-0.2"/>
    <n v="6"/>
    <x v="508"/>
    <s v="nbrakespearfa@rediff.com"/>
    <x v="0"/>
    <x v="3"/>
    <x v="2"/>
    <x v="3"/>
    <n v="3.8849999999999998"/>
    <n v="23.31"/>
    <x v="0"/>
  </r>
  <r>
    <s v="YZA-25234-630"/>
    <x v="125"/>
    <x v="509"/>
    <s v="E-D-0.2"/>
    <n v="2"/>
    <x v="509"/>
    <s v="mglawsopfb@reverbnation.com"/>
    <x v="0"/>
    <x v="1"/>
    <x v="2"/>
    <x v="3"/>
    <n v="3.645"/>
    <n v="7.29"/>
    <x v="1"/>
  </r>
  <r>
    <s v="OKU-29966-417"/>
    <x v="431"/>
    <x v="510"/>
    <s v="E-L-0.2"/>
    <n v="4"/>
    <x v="510"/>
    <s v="galbertsfc@etsy.com"/>
    <x v="2"/>
    <x v="1"/>
    <x v="1"/>
    <x v="3"/>
    <n v="4.4550000000000001"/>
    <n v="17.82"/>
    <x v="0"/>
  </r>
  <r>
    <s v="MEX-29350-659"/>
    <x v="40"/>
    <x v="511"/>
    <s v="E-M-1"/>
    <n v="5"/>
    <x v="511"/>
    <s v="vpolglasefd@about.me"/>
    <x v="0"/>
    <x v="1"/>
    <x v="0"/>
    <x v="0"/>
    <n v="13.75"/>
    <n v="68.75"/>
    <x v="1"/>
  </r>
  <r>
    <s v="NOY-99738-977"/>
    <x v="432"/>
    <x v="512"/>
    <s v="R-L-2.5"/>
    <n v="2"/>
    <x v="512"/>
    <s v=""/>
    <x v="2"/>
    <x v="0"/>
    <x v="1"/>
    <x v="2"/>
    <n v="27.484999999999996"/>
    <n v="54.969999999999992"/>
    <x v="0"/>
  </r>
  <r>
    <s v="TCR-01064-030"/>
    <x v="254"/>
    <x v="513"/>
    <s v="E-M-1"/>
    <n v="6"/>
    <x v="513"/>
    <s v="sbuschff@so-net.ne.jp"/>
    <x v="1"/>
    <x v="1"/>
    <x v="0"/>
    <x v="0"/>
    <n v="13.75"/>
    <n v="82.5"/>
    <x v="1"/>
  </r>
  <r>
    <s v="YUL-42750-776"/>
    <x v="219"/>
    <x v="514"/>
    <s v="L-M-0.2"/>
    <n v="2"/>
    <x v="514"/>
    <s v="craisbeckfg@webnode.com"/>
    <x v="0"/>
    <x v="3"/>
    <x v="0"/>
    <x v="3"/>
    <n v="4.3650000000000002"/>
    <n v="8.73"/>
    <x v="0"/>
  </r>
  <r>
    <s v="XQJ-86887-506"/>
    <x v="433"/>
    <x v="464"/>
    <s v="E-L-1"/>
    <n v="4"/>
    <x v="464"/>
    <s v="murione5@alexa.com"/>
    <x v="1"/>
    <x v="1"/>
    <x v="1"/>
    <x v="0"/>
    <n v="14.85"/>
    <n v="59.4"/>
    <x v="0"/>
  </r>
  <r>
    <s v="CUN-90044-279"/>
    <x v="434"/>
    <x v="515"/>
    <s v="L-D-0.2"/>
    <n v="4"/>
    <x v="515"/>
    <s v=""/>
    <x v="0"/>
    <x v="3"/>
    <x v="2"/>
    <x v="3"/>
    <n v="3.8849999999999998"/>
    <n v="15.54"/>
    <x v="0"/>
  </r>
  <r>
    <s v="ICC-73030-502"/>
    <x v="435"/>
    <x v="516"/>
    <s v="A-L-1"/>
    <n v="3"/>
    <x v="516"/>
    <s v="raynoldfj@ustream.tv"/>
    <x v="0"/>
    <x v="2"/>
    <x v="1"/>
    <x v="0"/>
    <n v="12.95"/>
    <n v="38.849999999999994"/>
    <x v="0"/>
  </r>
  <r>
    <s v="ADP-04506-084"/>
    <x v="436"/>
    <x v="517"/>
    <s v="E-M-2.5"/>
    <n v="6"/>
    <x v="517"/>
    <s v=""/>
    <x v="0"/>
    <x v="1"/>
    <x v="0"/>
    <x v="2"/>
    <n v="31.624999999999996"/>
    <n v="189.74999999999997"/>
    <x v="0"/>
  </r>
  <r>
    <s v="PNU-22150-408"/>
    <x v="437"/>
    <x v="518"/>
    <s v="A-D-0.2"/>
    <n v="6"/>
    <x v="518"/>
    <s v=""/>
    <x v="1"/>
    <x v="2"/>
    <x v="2"/>
    <x v="3"/>
    <n v="2.9849999999999999"/>
    <n v="17.91"/>
    <x v="0"/>
  </r>
  <r>
    <s v="VSQ-07182-513"/>
    <x v="438"/>
    <x v="519"/>
    <s v="L-L-0.2"/>
    <n v="6"/>
    <x v="519"/>
    <s v="bgrecefm@naver.com"/>
    <x v="2"/>
    <x v="3"/>
    <x v="1"/>
    <x v="3"/>
    <n v="4.7549999999999999"/>
    <n v="28.53"/>
    <x v="1"/>
  </r>
  <r>
    <s v="SPF-31673-217"/>
    <x v="439"/>
    <x v="520"/>
    <s v="E-M-1"/>
    <n v="6"/>
    <x v="520"/>
    <s v="dflintiffg1@e-recht24.de"/>
    <x v="2"/>
    <x v="1"/>
    <x v="0"/>
    <x v="0"/>
    <n v="13.75"/>
    <n v="82.5"/>
    <x v="1"/>
  </r>
  <r>
    <s v="NEX-63825-598"/>
    <x v="175"/>
    <x v="521"/>
    <s v="R-L-0.5"/>
    <n v="2"/>
    <x v="521"/>
    <s v="athysfo@cdc.gov"/>
    <x v="0"/>
    <x v="0"/>
    <x v="1"/>
    <x v="1"/>
    <n v="7.169999999999999"/>
    <n v="14.339999999999998"/>
    <x v="1"/>
  </r>
  <r>
    <s v="XPG-66112-335"/>
    <x v="440"/>
    <x v="522"/>
    <s v="R-D-2.5"/>
    <n v="4"/>
    <x v="522"/>
    <s v="jchuggfp@about.me"/>
    <x v="0"/>
    <x v="0"/>
    <x v="2"/>
    <x v="2"/>
    <n v="20.584999999999997"/>
    <n v="82.339999999999989"/>
    <x v="1"/>
  </r>
  <r>
    <s v="NSQ-72210-345"/>
    <x v="441"/>
    <x v="523"/>
    <s v="A-M-0.2"/>
    <n v="6"/>
    <x v="523"/>
    <s v="akelstonfq@sakura.ne.jp"/>
    <x v="0"/>
    <x v="2"/>
    <x v="0"/>
    <x v="3"/>
    <n v="3.375"/>
    <n v="20.25"/>
    <x v="0"/>
  </r>
  <r>
    <s v="XRR-28376-277"/>
    <x v="442"/>
    <x v="524"/>
    <s v="R-L-2.5"/>
    <n v="6"/>
    <x v="524"/>
    <s v=""/>
    <x v="1"/>
    <x v="0"/>
    <x v="1"/>
    <x v="2"/>
    <n v="27.484999999999996"/>
    <n v="164.90999999999997"/>
    <x v="1"/>
  </r>
  <r>
    <s v="WHQ-25197-475"/>
    <x v="443"/>
    <x v="525"/>
    <s v="L-L-0.2"/>
    <n v="4"/>
    <x v="525"/>
    <s v="cmottramfs@harvard.edu"/>
    <x v="0"/>
    <x v="3"/>
    <x v="1"/>
    <x v="3"/>
    <n v="4.7549999999999999"/>
    <n v="19.02"/>
    <x v="0"/>
  </r>
  <r>
    <s v="HMB-30634-745"/>
    <x v="216"/>
    <x v="520"/>
    <s v="A-D-2.5"/>
    <n v="6"/>
    <x v="520"/>
    <s v="dflintiffg1@e-recht24.de"/>
    <x v="2"/>
    <x v="2"/>
    <x v="2"/>
    <x v="2"/>
    <n v="22.884999999999998"/>
    <n v="137.31"/>
    <x v="1"/>
  </r>
  <r>
    <s v="XTL-68000-371"/>
    <x v="444"/>
    <x v="526"/>
    <s v="A-M-0.5"/>
    <n v="4"/>
    <x v="526"/>
    <s v="dsangwinfu@weebly.com"/>
    <x v="0"/>
    <x v="2"/>
    <x v="0"/>
    <x v="1"/>
    <n v="6.75"/>
    <n v="27"/>
    <x v="1"/>
  </r>
  <r>
    <s v="YES-51109-625"/>
    <x v="37"/>
    <x v="527"/>
    <s v="E-L-0.5"/>
    <n v="4"/>
    <x v="527"/>
    <s v="eaizikowitzfv@virginia.edu"/>
    <x v="2"/>
    <x v="1"/>
    <x v="1"/>
    <x v="1"/>
    <n v="8.91"/>
    <n v="35.64"/>
    <x v="1"/>
  </r>
  <r>
    <s v="EAY-89850-211"/>
    <x v="445"/>
    <x v="528"/>
    <s v="A-D-0.2"/>
    <n v="2"/>
    <x v="528"/>
    <s v=""/>
    <x v="0"/>
    <x v="2"/>
    <x v="2"/>
    <x v="3"/>
    <n v="2.9849999999999999"/>
    <n v="5.97"/>
    <x v="0"/>
  </r>
  <r>
    <s v="IOQ-84840-827"/>
    <x v="446"/>
    <x v="529"/>
    <s v="A-M-1"/>
    <n v="6"/>
    <x v="529"/>
    <s v="cvenourfx@ask.com"/>
    <x v="0"/>
    <x v="2"/>
    <x v="0"/>
    <x v="0"/>
    <n v="11.25"/>
    <n v="67.5"/>
    <x v="1"/>
  </r>
  <r>
    <s v="FBD-56220-430"/>
    <x v="245"/>
    <x v="530"/>
    <s v="R-L-0.2"/>
    <n v="6"/>
    <x v="530"/>
    <s v="mharbyfy@163.com"/>
    <x v="0"/>
    <x v="0"/>
    <x v="1"/>
    <x v="3"/>
    <n v="3.5849999999999995"/>
    <n v="21.509999999999998"/>
    <x v="0"/>
  </r>
  <r>
    <s v="COV-52659-202"/>
    <x v="447"/>
    <x v="531"/>
    <s v="L-M-2.5"/>
    <n v="2"/>
    <x v="531"/>
    <s v="rthickpennyfz@cafepress.com"/>
    <x v="0"/>
    <x v="3"/>
    <x v="0"/>
    <x v="2"/>
    <n v="33.464999999999996"/>
    <n v="66.929999999999993"/>
    <x v="1"/>
  </r>
  <r>
    <s v="YUO-76652-814"/>
    <x v="448"/>
    <x v="532"/>
    <s v="A-D-0.2"/>
    <n v="6"/>
    <x v="532"/>
    <s v="pormerodg0@redcross.org"/>
    <x v="0"/>
    <x v="2"/>
    <x v="2"/>
    <x v="3"/>
    <n v="2.9849999999999999"/>
    <n v="17.91"/>
    <x v="1"/>
  </r>
  <r>
    <s v="PBT-36926-102"/>
    <x v="344"/>
    <x v="520"/>
    <s v="L-M-1"/>
    <n v="4"/>
    <x v="520"/>
    <s v="dflintiffg1@e-recht24.de"/>
    <x v="2"/>
    <x v="3"/>
    <x v="0"/>
    <x v="0"/>
    <n v="14.55"/>
    <n v="58.2"/>
    <x v="1"/>
  </r>
  <r>
    <s v="BLV-60087-454"/>
    <x v="152"/>
    <x v="533"/>
    <s v="E-L-0.2"/>
    <n v="3"/>
    <x v="533"/>
    <s v="tzanettig2@gravatar.com"/>
    <x v="1"/>
    <x v="1"/>
    <x v="1"/>
    <x v="3"/>
    <n v="4.4550000000000001"/>
    <n v="13.365"/>
    <x v="1"/>
  </r>
  <r>
    <s v="BLV-60087-454"/>
    <x v="152"/>
    <x v="533"/>
    <s v="A-M-0.5"/>
    <n v="5"/>
    <x v="533"/>
    <s v="tzanettig2@gravatar.com"/>
    <x v="1"/>
    <x v="2"/>
    <x v="0"/>
    <x v="1"/>
    <n v="6.75"/>
    <n v="33.75"/>
    <x v="1"/>
  </r>
  <r>
    <s v="QYC-63914-195"/>
    <x v="449"/>
    <x v="534"/>
    <s v="E-L-1"/>
    <n v="3"/>
    <x v="534"/>
    <s v="rkirtleyg4@hatena.ne.jp"/>
    <x v="0"/>
    <x v="1"/>
    <x v="1"/>
    <x v="0"/>
    <n v="14.85"/>
    <n v="44.55"/>
    <x v="0"/>
  </r>
  <r>
    <s v="OIB-77163-890"/>
    <x v="450"/>
    <x v="535"/>
    <s v="E-L-0.5"/>
    <n v="5"/>
    <x v="535"/>
    <s v="cclemencetg5@weather.com"/>
    <x v="2"/>
    <x v="1"/>
    <x v="1"/>
    <x v="1"/>
    <n v="8.91"/>
    <n v="44.55"/>
    <x v="0"/>
  </r>
  <r>
    <s v="SGS-87525-238"/>
    <x v="451"/>
    <x v="536"/>
    <s v="E-D-1"/>
    <n v="5"/>
    <x v="536"/>
    <s v="rdonetg6@oakley.com"/>
    <x v="0"/>
    <x v="1"/>
    <x v="2"/>
    <x v="0"/>
    <n v="12.15"/>
    <n v="60.75"/>
    <x v="1"/>
  </r>
  <r>
    <s v="GQR-12490-152"/>
    <x v="83"/>
    <x v="537"/>
    <s v="R-L-0.2"/>
    <n v="1"/>
    <x v="537"/>
    <s v="sgaweng7@creativecommons.org"/>
    <x v="0"/>
    <x v="0"/>
    <x v="1"/>
    <x v="3"/>
    <n v="3.5849999999999995"/>
    <n v="3.5849999999999995"/>
    <x v="0"/>
  </r>
  <r>
    <s v="UOJ-28238-299"/>
    <x v="452"/>
    <x v="538"/>
    <s v="R-L-0.2"/>
    <n v="6"/>
    <x v="538"/>
    <s v="rreadieg8@guardian.co.uk"/>
    <x v="0"/>
    <x v="0"/>
    <x v="1"/>
    <x v="3"/>
    <n v="3.5849999999999995"/>
    <n v="21.509999999999998"/>
    <x v="1"/>
  </r>
  <r>
    <s v="ETD-58130-674"/>
    <x v="453"/>
    <x v="539"/>
    <s v="E-M-0.5"/>
    <n v="2"/>
    <x v="539"/>
    <s v="cverissimogh@theglobeandmail.com"/>
    <x v="2"/>
    <x v="1"/>
    <x v="0"/>
    <x v="1"/>
    <n v="8.25"/>
    <n v="16.5"/>
    <x v="0"/>
  </r>
  <r>
    <s v="UPF-60123-025"/>
    <x v="454"/>
    <x v="540"/>
    <s v="R-L-2.5"/>
    <n v="3"/>
    <x v="540"/>
    <s v=""/>
    <x v="0"/>
    <x v="0"/>
    <x v="1"/>
    <x v="2"/>
    <n v="27.484999999999996"/>
    <n v="82.454999999999984"/>
    <x v="1"/>
  </r>
  <r>
    <s v="NQS-01613-687"/>
    <x v="455"/>
    <x v="541"/>
    <s v="L-D-0.5"/>
    <n v="1"/>
    <x v="541"/>
    <s v="bogb@elpais.com"/>
    <x v="0"/>
    <x v="3"/>
    <x v="2"/>
    <x v="1"/>
    <n v="7.77"/>
    <n v="7.77"/>
    <x v="0"/>
  </r>
  <r>
    <s v="MGH-36050-573"/>
    <x v="456"/>
    <x v="542"/>
    <s v="R-M-0.5"/>
    <n v="2"/>
    <x v="542"/>
    <s v="vstansburygc@unblog.fr"/>
    <x v="0"/>
    <x v="0"/>
    <x v="0"/>
    <x v="1"/>
    <n v="5.97"/>
    <n v="11.94"/>
    <x v="0"/>
  </r>
  <r>
    <s v="UVF-59322-459"/>
    <x v="373"/>
    <x v="543"/>
    <s v="E-L-2.5"/>
    <n v="6"/>
    <x v="543"/>
    <s v="dheinonengd@printfriendly.com"/>
    <x v="0"/>
    <x v="1"/>
    <x v="1"/>
    <x v="2"/>
    <n v="34.154999999999994"/>
    <n v="204.92999999999995"/>
    <x v="1"/>
  </r>
  <r>
    <s v="VET-41158-896"/>
    <x v="457"/>
    <x v="544"/>
    <s v="E-M-2.5"/>
    <n v="2"/>
    <x v="544"/>
    <s v="jshentonge@google.com.hk"/>
    <x v="0"/>
    <x v="1"/>
    <x v="0"/>
    <x v="2"/>
    <n v="31.624999999999996"/>
    <n v="63.249999999999993"/>
    <x v="0"/>
  </r>
  <r>
    <s v="XYL-52196-459"/>
    <x v="458"/>
    <x v="545"/>
    <s v="R-D-0.2"/>
    <n v="3"/>
    <x v="545"/>
    <s v="jwilkissongf@nba.com"/>
    <x v="0"/>
    <x v="0"/>
    <x v="2"/>
    <x v="3"/>
    <n v="2.6849999999999996"/>
    <n v="8.0549999999999997"/>
    <x v="0"/>
  </r>
  <r>
    <s v="BPZ-51283-916"/>
    <x v="264"/>
    <x v="546"/>
    <s v="A-M-2.5"/>
    <n v="2"/>
    <x v="546"/>
    <s v=""/>
    <x v="0"/>
    <x v="2"/>
    <x v="0"/>
    <x v="2"/>
    <n v="25.874999999999996"/>
    <n v="51.749999999999993"/>
    <x v="1"/>
  </r>
  <r>
    <s v="VQW-91903-926"/>
    <x v="459"/>
    <x v="539"/>
    <s v="E-D-2.5"/>
    <n v="1"/>
    <x v="539"/>
    <s v="cverissimogh@theglobeandmail.com"/>
    <x v="2"/>
    <x v="1"/>
    <x v="2"/>
    <x v="2"/>
    <n v="27.945"/>
    <n v="27.945"/>
    <x v="0"/>
  </r>
  <r>
    <s v="OLF-77983-457"/>
    <x v="460"/>
    <x v="547"/>
    <s v="A-L-2.5"/>
    <n v="2"/>
    <x v="547"/>
    <s v="gstarcksgi@abc.net.au"/>
    <x v="0"/>
    <x v="2"/>
    <x v="1"/>
    <x v="2"/>
    <n v="29.784999999999997"/>
    <n v="59.569999999999993"/>
    <x v="1"/>
  </r>
  <r>
    <s v="MVI-04946-827"/>
    <x v="461"/>
    <x v="548"/>
    <s v="E-L-1"/>
    <n v="1"/>
    <x v="548"/>
    <s v=""/>
    <x v="2"/>
    <x v="1"/>
    <x v="1"/>
    <x v="0"/>
    <n v="14.85"/>
    <n v="14.85"/>
    <x v="1"/>
  </r>
  <r>
    <s v="UOG-94188-104"/>
    <x v="219"/>
    <x v="549"/>
    <s v="A-M-0.5"/>
    <n v="5"/>
    <x v="549"/>
    <s v="kscholardgk@sbwire.com"/>
    <x v="0"/>
    <x v="2"/>
    <x v="0"/>
    <x v="1"/>
    <n v="6.75"/>
    <n v="33.75"/>
    <x v="1"/>
  </r>
  <r>
    <s v="DSN-15872-519"/>
    <x v="462"/>
    <x v="550"/>
    <s v="L-L-2.5"/>
    <n v="4"/>
    <x v="550"/>
    <s v="bkindleygl@wikimedia.org"/>
    <x v="0"/>
    <x v="3"/>
    <x v="1"/>
    <x v="2"/>
    <n v="36.454999999999998"/>
    <n v="145.82"/>
    <x v="0"/>
  </r>
  <r>
    <s v="OUQ-73954-002"/>
    <x v="463"/>
    <x v="551"/>
    <s v="R-M-0.2"/>
    <n v="4"/>
    <x v="551"/>
    <s v="khammettgm@dmoz.org"/>
    <x v="0"/>
    <x v="0"/>
    <x v="0"/>
    <x v="3"/>
    <n v="2.9849999999999999"/>
    <n v="11.94"/>
    <x v="0"/>
  </r>
  <r>
    <s v="LGL-16843-667"/>
    <x v="464"/>
    <x v="552"/>
    <s v="A-D-0.2"/>
    <n v="4"/>
    <x v="552"/>
    <s v="ahulburtgn@fda.gov"/>
    <x v="0"/>
    <x v="2"/>
    <x v="2"/>
    <x v="3"/>
    <n v="2.9849999999999999"/>
    <n v="11.94"/>
    <x v="0"/>
  </r>
  <r>
    <s v="TCC-89722-031"/>
    <x v="465"/>
    <x v="553"/>
    <s v="L-D-0.5"/>
    <n v="1"/>
    <x v="553"/>
    <s v="plauritzengo@photobucket.com"/>
    <x v="0"/>
    <x v="3"/>
    <x v="2"/>
    <x v="1"/>
    <n v="7.77"/>
    <n v="7.77"/>
    <x v="1"/>
  </r>
  <r>
    <s v="TRA-79507-007"/>
    <x v="466"/>
    <x v="554"/>
    <s v="R-L-2.5"/>
    <n v="4"/>
    <x v="554"/>
    <s v="aburgwingp@redcross.org"/>
    <x v="0"/>
    <x v="0"/>
    <x v="1"/>
    <x v="2"/>
    <n v="27.484999999999996"/>
    <n v="109.93999999999998"/>
    <x v="0"/>
  </r>
  <r>
    <s v="MZJ-77284-941"/>
    <x v="467"/>
    <x v="555"/>
    <s v="E-L-0.2"/>
    <n v="5"/>
    <x v="555"/>
    <s v="erolingq@google.fr"/>
    <x v="0"/>
    <x v="1"/>
    <x v="1"/>
    <x v="3"/>
    <n v="4.4550000000000001"/>
    <n v="22.274999999999999"/>
    <x v="0"/>
  </r>
  <r>
    <s v="AXN-57779-891"/>
    <x v="468"/>
    <x v="556"/>
    <s v="R-M-0.2"/>
    <n v="3"/>
    <x v="556"/>
    <s v="dfowlegr@epa.gov"/>
    <x v="0"/>
    <x v="0"/>
    <x v="0"/>
    <x v="3"/>
    <n v="2.9849999999999999"/>
    <n v="8.9550000000000001"/>
    <x v="1"/>
  </r>
  <r>
    <s v="PJB-15659-994"/>
    <x v="469"/>
    <x v="557"/>
    <s v="L-D-2.5"/>
    <n v="4"/>
    <x v="557"/>
    <s v=""/>
    <x v="1"/>
    <x v="3"/>
    <x v="2"/>
    <x v="2"/>
    <n v="29.784999999999997"/>
    <n v="119.13999999999999"/>
    <x v="1"/>
  </r>
  <r>
    <s v="LTS-03470-353"/>
    <x v="470"/>
    <x v="558"/>
    <s v="A-L-2.5"/>
    <n v="5"/>
    <x v="558"/>
    <s v="wpowleslandgt@soundcloud.com"/>
    <x v="0"/>
    <x v="2"/>
    <x v="1"/>
    <x v="2"/>
    <n v="29.784999999999997"/>
    <n v="148.92499999999998"/>
    <x v="0"/>
  </r>
  <r>
    <s v="UMM-28497-689"/>
    <x v="471"/>
    <x v="539"/>
    <s v="L-L-2.5"/>
    <n v="3"/>
    <x v="539"/>
    <s v="cverissimogh@theglobeandmail.com"/>
    <x v="2"/>
    <x v="3"/>
    <x v="1"/>
    <x v="2"/>
    <n v="36.454999999999998"/>
    <n v="109.36499999999999"/>
    <x v="0"/>
  </r>
  <r>
    <s v="MJZ-93232-402"/>
    <x v="472"/>
    <x v="559"/>
    <s v="E-D-0.2"/>
    <n v="1"/>
    <x v="559"/>
    <s v="lellinghamgv@sciencedaily.com"/>
    <x v="0"/>
    <x v="1"/>
    <x v="2"/>
    <x v="3"/>
    <n v="3.645"/>
    <n v="3.645"/>
    <x v="0"/>
  </r>
  <r>
    <s v="UHW-74617-126"/>
    <x v="173"/>
    <x v="560"/>
    <s v="E-D-2.5"/>
    <n v="2"/>
    <x v="560"/>
    <s v=""/>
    <x v="0"/>
    <x v="1"/>
    <x v="2"/>
    <x v="2"/>
    <n v="27.945"/>
    <n v="55.89"/>
    <x v="1"/>
  </r>
  <r>
    <s v="RIK-61730-794"/>
    <x v="473"/>
    <x v="561"/>
    <s v="L-M-0.2"/>
    <n v="6"/>
    <x v="561"/>
    <s v="afendtgx@forbes.com"/>
    <x v="0"/>
    <x v="3"/>
    <x v="0"/>
    <x v="3"/>
    <n v="4.3650000000000002"/>
    <n v="26.19"/>
    <x v="0"/>
  </r>
  <r>
    <s v="IDJ-55379-750"/>
    <x v="474"/>
    <x v="562"/>
    <s v="R-M-1"/>
    <n v="4"/>
    <x v="562"/>
    <s v="acleyburngy@lycos.com"/>
    <x v="0"/>
    <x v="0"/>
    <x v="0"/>
    <x v="0"/>
    <n v="9.9499999999999993"/>
    <n v="39.799999999999997"/>
    <x v="1"/>
  </r>
  <r>
    <s v="OHX-11953-965"/>
    <x v="475"/>
    <x v="563"/>
    <s v="E-L-2.5"/>
    <n v="2"/>
    <x v="563"/>
    <s v="tcastiglionegz@xing.com"/>
    <x v="0"/>
    <x v="1"/>
    <x v="1"/>
    <x v="2"/>
    <n v="34.154999999999994"/>
    <n v="68.309999999999988"/>
    <x v="1"/>
  </r>
  <r>
    <s v="TVV-42245-088"/>
    <x v="476"/>
    <x v="564"/>
    <s v="A-M-0.2"/>
    <n v="4"/>
    <x v="564"/>
    <s v=""/>
    <x v="1"/>
    <x v="2"/>
    <x v="0"/>
    <x v="3"/>
    <n v="3.375"/>
    <n v="13.5"/>
    <x v="1"/>
  </r>
  <r>
    <s v="DYP-74337-787"/>
    <x v="431"/>
    <x v="565"/>
    <s v="R-M-0.5"/>
    <n v="1"/>
    <x v="565"/>
    <s v=""/>
    <x v="0"/>
    <x v="0"/>
    <x v="0"/>
    <x v="1"/>
    <n v="5.97"/>
    <n v="5.97"/>
    <x v="1"/>
  </r>
  <r>
    <s v="OKA-93124-100"/>
    <x v="477"/>
    <x v="539"/>
    <s v="R-M-0.5"/>
    <n v="5"/>
    <x v="539"/>
    <s v="cverissimogh@theglobeandmail.com"/>
    <x v="2"/>
    <x v="0"/>
    <x v="0"/>
    <x v="1"/>
    <n v="5.97"/>
    <n v="29.849999999999998"/>
    <x v="0"/>
  </r>
  <r>
    <s v="IXW-20780-268"/>
    <x v="478"/>
    <x v="566"/>
    <s v="L-L-2.5"/>
    <n v="2"/>
    <x v="566"/>
    <s v="scouronneh3@mozilla.org"/>
    <x v="0"/>
    <x v="3"/>
    <x v="1"/>
    <x v="2"/>
    <n v="36.454999999999998"/>
    <n v="72.91"/>
    <x v="0"/>
  </r>
  <r>
    <s v="NGG-24006-937"/>
    <x v="45"/>
    <x v="567"/>
    <s v="E-M-2.5"/>
    <n v="4"/>
    <x v="567"/>
    <s v="lflippellih4@github.io"/>
    <x v="2"/>
    <x v="1"/>
    <x v="0"/>
    <x v="2"/>
    <n v="31.624999999999996"/>
    <n v="126.49999999999999"/>
    <x v="1"/>
  </r>
  <r>
    <s v="JZC-31180-557"/>
    <x v="444"/>
    <x v="568"/>
    <s v="L-M-2.5"/>
    <n v="1"/>
    <x v="568"/>
    <s v="relizabethh5@live.com"/>
    <x v="0"/>
    <x v="3"/>
    <x v="0"/>
    <x v="2"/>
    <n v="33.464999999999996"/>
    <n v="33.464999999999996"/>
    <x v="1"/>
  </r>
  <r>
    <s v="ZMU-63715-204"/>
    <x v="479"/>
    <x v="569"/>
    <s v="E-D-1"/>
    <n v="6"/>
    <x v="569"/>
    <s v="irenhardh6@i2i.jp"/>
    <x v="0"/>
    <x v="1"/>
    <x v="2"/>
    <x v="0"/>
    <n v="12.15"/>
    <n v="72.900000000000006"/>
    <x v="0"/>
  </r>
  <r>
    <s v="GND-08192-056"/>
    <x v="480"/>
    <x v="570"/>
    <s v="L-D-0.5"/>
    <n v="2"/>
    <x v="570"/>
    <s v="wrocheh7@xinhuanet.com"/>
    <x v="0"/>
    <x v="3"/>
    <x v="2"/>
    <x v="1"/>
    <n v="7.77"/>
    <n v="15.54"/>
    <x v="0"/>
  </r>
  <r>
    <s v="RYY-38961-093"/>
    <x v="481"/>
    <x v="571"/>
    <s v="A-M-0.2"/>
    <n v="6"/>
    <x v="571"/>
    <s v="lalawayhh@weather.com"/>
    <x v="0"/>
    <x v="2"/>
    <x v="0"/>
    <x v="3"/>
    <n v="3.375"/>
    <n v="20.25"/>
    <x v="1"/>
  </r>
  <r>
    <s v="CVA-64996-969"/>
    <x v="478"/>
    <x v="572"/>
    <s v="A-L-1"/>
    <n v="6"/>
    <x v="572"/>
    <s v="codgaardh9@nsw.gov.au"/>
    <x v="0"/>
    <x v="2"/>
    <x v="1"/>
    <x v="0"/>
    <n v="12.95"/>
    <n v="77.699999999999989"/>
    <x v="1"/>
  </r>
  <r>
    <s v="XTH-67276-442"/>
    <x v="482"/>
    <x v="573"/>
    <s v="L-M-2.5"/>
    <n v="4"/>
    <x v="573"/>
    <s v="bbyrdha@4shared.com"/>
    <x v="0"/>
    <x v="3"/>
    <x v="0"/>
    <x v="2"/>
    <n v="33.464999999999996"/>
    <n v="133.85999999999999"/>
    <x v="1"/>
  </r>
  <r>
    <s v="PVU-02950-470"/>
    <x v="353"/>
    <x v="574"/>
    <s v="E-D-1"/>
    <n v="1"/>
    <x v="574"/>
    <s v=""/>
    <x v="2"/>
    <x v="1"/>
    <x v="2"/>
    <x v="0"/>
    <n v="12.15"/>
    <n v="12.15"/>
    <x v="1"/>
  </r>
  <r>
    <s v="XSN-26809-910"/>
    <x v="199"/>
    <x v="575"/>
    <s v="E-M-2.5"/>
    <n v="2"/>
    <x v="575"/>
    <s v="dchardinhc@nhs.uk"/>
    <x v="1"/>
    <x v="1"/>
    <x v="0"/>
    <x v="2"/>
    <n v="31.624999999999996"/>
    <n v="63.249999999999993"/>
    <x v="0"/>
  </r>
  <r>
    <s v="UDN-88321-005"/>
    <x v="372"/>
    <x v="576"/>
    <s v="R-L-0.5"/>
    <n v="5"/>
    <x v="576"/>
    <s v="hradbonehd@newsvine.com"/>
    <x v="0"/>
    <x v="0"/>
    <x v="1"/>
    <x v="1"/>
    <n v="7.169999999999999"/>
    <n v="35.849999999999994"/>
    <x v="1"/>
  </r>
  <r>
    <s v="EXP-21628-670"/>
    <x v="267"/>
    <x v="577"/>
    <s v="A-M-2.5"/>
    <n v="3"/>
    <x v="577"/>
    <s v="wbernthhe@miitbeian.gov.cn"/>
    <x v="0"/>
    <x v="2"/>
    <x v="0"/>
    <x v="2"/>
    <n v="25.874999999999996"/>
    <n v="77.624999999999986"/>
    <x v="1"/>
  </r>
  <r>
    <s v="VGM-24161-361"/>
    <x v="480"/>
    <x v="578"/>
    <s v="E-M-2.5"/>
    <n v="2"/>
    <x v="578"/>
    <s v="bacarsonhf@cnn.com"/>
    <x v="0"/>
    <x v="1"/>
    <x v="0"/>
    <x v="2"/>
    <n v="31.624999999999996"/>
    <n v="63.249999999999993"/>
    <x v="0"/>
  </r>
  <r>
    <s v="PKN-19556-918"/>
    <x v="483"/>
    <x v="579"/>
    <s v="E-L-0.2"/>
    <n v="6"/>
    <x v="579"/>
    <s v="fbrighamhg@blog.com"/>
    <x v="1"/>
    <x v="1"/>
    <x v="1"/>
    <x v="3"/>
    <n v="4.4550000000000001"/>
    <n v="26.73"/>
    <x v="0"/>
  </r>
  <r>
    <s v="PKN-19556-918"/>
    <x v="483"/>
    <x v="579"/>
    <s v="L-D-0.5"/>
    <n v="4"/>
    <x v="579"/>
    <s v="fbrighamhg@blog.com"/>
    <x v="1"/>
    <x v="3"/>
    <x v="2"/>
    <x v="1"/>
    <n v="7.77"/>
    <n v="31.08"/>
    <x v="0"/>
  </r>
  <r>
    <s v="PKN-19556-918"/>
    <x v="483"/>
    <x v="579"/>
    <s v="A-D-0.2"/>
    <n v="1"/>
    <x v="579"/>
    <s v="fbrighamhg@blog.com"/>
    <x v="1"/>
    <x v="2"/>
    <x v="2"/>
    <x v="3"/>
    <n v="2.9849999999999999"/>
    <n v="2.9849999999999999"/>
    <x v="0"/>
  </r>
  <r>
    <s v="PKN-19556-918"/>
    <x v="483"/>
    <x v="579"/>
    <s v="R-D-2.5"/>
    <n v="5"/>
    <x v="579"/>
    <s v="fbrighamhg@blog.com"/>
    <x v="1"/>
    <x v="0"/>
    <x v="2"/>
    <x v="2"/>
    <n v="20.584999999999997"/>
    <n v="102.92499999999998"/>
    <x v="0"/>
  </r>
  <r>
    <s v="DXQ-44537-297"/>
    <x v="484"/>
    <x v="580"/>
    <s v="E-L-0.5"/>
    <n v="4"/>
    <x v="580"/>
    <s v="myoxenhk@google.com"/>
    <x v="0"/>
    <x v="1"/>
    <x v="1"/>
    <x v="1"/>
    <n v="8.91"/>
    <n v="35.64"/>
    <x v="1"/>
  </r>
  <r>
    <s v="BPC-54727-307"/>
    <x v="485"/>
    <x v="581"/>
    <s v="R-L-1"/>
    <n v="4"/>
    <x v="581"/>
    <s v="gmcgavinhl@histats.com"/>
    <x v="0"/>
    <x v="0"/>
    <x v="1"/>
    <x v="0"/>
    <n v="11.95"/>
    <n v="47.8"/>
    <x v="1"/>
  </r>
  <r>
    <s v="KSH-47717-456"/>
    <x v="486"/>
    <x v="582"/>
    <s v="L-M-1"/>
    <n v="3"/>
    <x v="582"/>
    <s v="luttermarehm@engadget.com"/>
    <x v="0"/>
    <x v="3"/>
    <x v="0"/>
    <x v="0"/>
    <n v="14.55"/>
    <n v="43.650000000000006"/>
    <x v="1"/>
  </r>
  <r>
    <s v="ANK-59436-446"/>
    <x v="487"/>
    <x v="583"/>
    <s v="E-L-0.5"/>
    <n v="4"/>
    <x v="583"/>
    <s v="edambrogiohn@techcrunch.com"/>
    <x v="0"/>
    <x v="1"/>
    <x v="1"/>
    <x v="1"/>
    <n v="8.91"/>
    <n v="35.64"/>
    <x v="0"/>
  </r>
  <r>
    <s v="AYY-83051-752"/>
    <x v="488"/>
    <x v="584"/>
    <s v="L-L-1"/>
    <n v="6"/>
    <x v="584"/>
    <s v="cwinchcombeho@jiathis.com"/>
    <x v="0"/>
    <x v="3"/>
    <x v="1"/>
    <x v="0"/>
    <n v="15.85"/>
    <n v="95.1"/>
    <x v="0"/>
  </r>
  <r>
    <s v="CSW-59644-267"/>
    <x v="489"/>
    <x v="585"/>
    <s v="E-M-2.5"/>
    <n v="1"/>
    <x v="585"/>
    <s v="bpaumierhp@umn.edu"/>
    <x v="1"/>
    <x v="1"/>
    <x v="0"/>
    <x v="2"/>
    <n v="31.624999999999996"/>
    <n v="31.624999999999996"/>
    <x v="0"/>
  </r>
  <r>
    <s v="ITY-92466-909"/>
    <x v="162"/>
    <x v="586"/>
    <s v="A-M-2.5"/>
    <n v="3"/>
    <x v="586"/>
    <s v=""/>
    <x v="1"/>
    <x v="2"/>
    <x v="0"/>
    <x v="2"/>
    <n v="25.874999999999996"/>
    <n v="77.624999999999986"/>
    <x v="0"/>
  </r>
  <r>
    <s v="IGW-04801-466"/>
    <x v="490"/>
    <x v="587"/>
    <s v="L-D-0.2"/>
    <n v="1"/>
    <x v="587"/>
    <s v="jcapeyhr@bravesites.com"/>
    <x v="0"/>
    <x v="3"/>
    <x v="2"/>
    <x v="3"/>
    <n v="3.8849999999999998"/>
    <n v="3.8849999999999998"/>
    <x v="0"/>
  </r>
  <r>
    <s v="LJN-34281-921"/>
    <x v="491"/>
    <x v="588"/>
    <s v="R-L-2.5"/>
    <n v="5"/>
    <x v="588"/>
    <s v="tmathonneti0@google.co.jp"/>
    <x v="0"/>
    <x v="0"/>
    <x v="1"/>
    <x v="2"/>
    <n v="27.484999999999996"/>
    <n v="137.42499999999998"/>
    <x v="1"/>
  </r>
  <r>
    <s v="BWZ-46364-547"/>
    <x v="301"/>
    <x v="589"/>
    <s v="R-L-1"/>
    <n v="3"/>
    <x v="589"/>
    <s v="ybasillht@theguardian.com"/>
    <x v="0"/>
    <x v="0"/>
    <x v="1"/>
    <x v="0"/>
    <n v="11.95"/>
    <n v="35.849999999999994"/>
    <x v="0"/>
  </r>
  <r>
    <s v="SBC-95710-706"/>
    <x v="194"/>
    <x v="590"/>
    <s v="E-M-0.2"/>
    <n v="2"/>
    <x v="590"/>
    <s v="mbaistowhu@i2i.jp"/>
    <x v="2"/>
    <x v="1"/>
    <x v="0"/>
    <x v="3"/>
    <n v="4.125"/>
    <n v="8.25"/>
    <x v="0"/>
  </r>
  <r>
    <s v="WRN-55114-031"/>
    <x v="26"/>
    <x v="591"/>
    <s v="E-L-2.5"/>
    <n v="3"/>
    <x v="591"/>
    <s v="cpallanthv@typepad.com"/>
    <x v="0"/>
    <x v="1"/>
    <x v="1"/>
    <x v="2"/>
    <n v="34.154999999999994"/>
    <n v="102.46499999999997"/>
    <x v="0"/>
  </r>
  <r>
    <s v="TZU-64255-831"/>
    <x v="125"/>
    <x v="592"/>
    <s v="R-D-2.5"/>
    <n v="2"/>
    <x v="592"/>
    <s v=""/>
    <x v="0"/>
    <x v="0"/>
    <x v="2"/>
    <x v="2"/>
    <n v="20.584999999999997"/>
    <n v="41.169999999999995"/>
    <x v="1"/>
  </r>
  <r>
    <s v="JVF-91003-729"/>
    <x v="492"/>
    <x v="593"/>
    <s v="A-D-2.5"/>
    <n v="3"/>
    <x v="593"/>
    <s v="dohx@redcross.org"/>
    <x v="0"/>
    <x v="2"/>
    <x v="2"/>
    <x v="2"/>
    <n v="22.884999999999998"/>
    <n v="68.655000000000001"/>
    <x v="0"/>
  </r>
  <r>
    <s v="MVB-22135-665"/>
    <x v="462"/>
    <x v="594"/>
    <s v="A-D-1"/>
    <n v="1"/>
    <x v="594"/>
    <s v="drallinhy@howstuffworks.com"/>
    <x v="0"/>
    <x v="2"/>
    <x v="2"/>
    <x v="0"/>
    <n v="9.9499999999999993"/>
    <n v="9.9499999999999993"/>
    <x v="0"/>
  </r>
  <r>
    <s v="CKS-47815-571"/>
    <x v="493"/>
    <x v="595"/>
    <s v="L-L-0.5"/>
    <n v="3"/>
    <x v="595"/>
    <s v="achillhz@epa.gov"/>
    <x v="2"/>
    <x v="3"/>
    <x v="1"/>
    <x v="1"/>
    <n v="9.51"/>
    <n v="28.53"/>
    <x v="0"/>
  </r>
  <r>
    <s v="OAW-17338-101"/>
    <x v="494"/>
    <x v="588"/>
    <s v="R-D-0.2"/>
    <n v="6"/>
    <x v="588"/>
    <s v="tmathonneti0@google.co.jp"/>
    <x v="0"/>
    <x v="0"/>
    <x v="2"/>
    <x v="3"/>
    <n v="2.6849999999999996"/>
    <n v="16.11"/>
    <x v="1"/>
  </r>
  <r>
    <s v="ALP-37623-536"/>
    <x v="495"/>
    <x v="596"/>
    <s v="L-L-1"/>
    <n v="6"/>
    <x v="596"/>
    <s v="cdenysi1@is.gd"/>
    <x v="2"/>
    <x v="3"/>
    <x v="1"/>
    <x v="0"/>
    <n v="15.85"/>
    <n v="95.1"/>
    <x v="1"/>
  </r>
  <r>
    <s v="WMU-87639-108"/>
    <x v="496"/>
    <x v="597"/>
    <s v="R-D-0.5"/>
    <n v="1"/>
    <x v="597"/>
    <s v="cstebbingsi2@drupal.org"/>
    <x v="0"/>
    <x v="0"/>
    <x v="2"/>
    <x v="1"/>
    <n v="5.3699999999999992"/>
    <n v="5.3699999999999992"/>
    <x v="0"/>
  </r>
  <r>
    <s v="USN-44968-231"/>
    <x v="497"/>
    <x v="598"/>
    <s v="R-L-1"/>
    <n v="4"/>
    <x v="598"/>
    <s v=""/>
    <x v="0"/>
    <x v="0"/>
    <x v="1"/>
    <x v="0"/>
    <n v="11.95"/>
    <n v="47.8"/>
    <x v="1"/>
  </r>
  <r>
    <s v="YZG-20575-451"/>
    <x v="498"/>
    <x v="599"/>
    <s v="L-L-1"/>
    <n v="4"/>
    <x v="599"/>
    <s v="rzywickii4@ifeng.com"/>
    <x v="1"/>
    <x v="3"/>
    <x v="1"/>
    <x v="0"/>
    <n v="15.85"/>
    <n v="63.4"/>
    <x v="1"/>
  </r>
  <r>
    <s v="HTH-52867-812"/>
    <x v="382"/>
    <x v="600"/>
    <s v="A-M-2.5"/>
    <n v="4"/>
    <x v="600"/>
    <s v="aburgetti5@moonfruit.com"/>
    <x v="0"/>
    <x v="2"/>
    <x v="0"/>
    <x v="2"/>
    <n v="25.874999999999996"/>
    <n v="103.49999999999999"/>
    <x v="1"/>
  </r>
  <r>
    <s v="FWU-44971-444"/>
    <x v="499"/>
    <x v="601"/>
    <s v="A-D-2.5"/>
    <n v="3"/>
    <x v="601"/>
    <s v="mmalloyi6@seattletimes.com"/>
    <x v="0"/>
    <x v="2"/>
    <x v="2"/>
    <x v="2"/>
    <n v="22.884999999999998"/>
    <n v="68.655000000000001"/>
    <x v="1"/>
  </r>
  <r>
    <s v="EQI-82205-066"/>
    <x v="500"/>
    <x v="602"/>
    <s v="R-M-2.5"/>
    <n v="2"/>
    <x v="602"/>
    <s v="mmcparlandi7@w3.org"/>
    <x v="0"/>
    <x v="0"/>
    <x v="0"/>
    <x v="2"/>
    <n v="22.884999999999998"/>
    <n v="45.769999999999996"/>
    <x v="0"/>
  </r>
  <r>
    <s v="NAR-00747-074"/>
    <x v="501"/>
    <x v="603"/>
    <s v="L-D-1"/>
    <n v="4"/>
    <x v="603"/>
    <s v="sjennaroyi8@purevolume.com"/>
    <x v="0"/>
    <x v="3"/>
    <x v="2"/>
    <x v="0"/>
    <n v="12.95"/>
    <n v="51.8"/>
    <x v="1"/>
  </r>
  <r>
    <s v="JYR-22052-185"/>
    <x v="502"/>
    <x v="604"/>
    <s v="A-M-0.5"/>
    <n v="2"/>
    <x v="604"/>
    <s v="wplacei9@wsj.com"/>
    <x v="0"/>
    <x v="2"/>
    <x v="0"/>
    <x v="1"/>
    <n v="6.75"/>
    <n v="13.5"/>
    <x v="0"/>
  </r>
  <r>
    <s v="XKO-54097-932"/>
    <x v="503"/>
    <x v="605"/>
    <s v="E-M-0.5"/>
    <n v="3"/>
    <x v="605"/>
    <s v="jmillettik@addtoany.com"/>
    <x v="0"/>
    <x v="1"/>
    <x v="0"/>
    <x v="1"/>
    <n v="8.25"/>
    <n v="24.75"/>
    <x v="0"/>
  </r>
  <r>
    <s v="HXA-72415-025"/>
    <x v="504"/>
    <x v="606"/>
    <s v="A-D-2.5"/>
    <n v="2"/>
    <x v="606"/>
    <s v="dgadsdenib@google.com.hk"/>
    <x v="1"/>
    <x v="2"/>
    <x v="2"/>
    <x v="2"/>
    <n v="22.884999999999998"/>
    <n v="45.769999999999996"/>
    <x v="0"/>
  </r>
  <r>
    <s v="MJF-20065-335"/>
    <x v="497"/>
    <x v="607"/>
    <s v="E-L-0.5"/>
    <n v="6"/>
    <x v="607"/>
    <s v="vwakelinic@unesco.org"/>
    <x v="0"/>
    <x v="1"/>
    <x v="1"/>
    <x v="1"/>
    <n v="8.91"/>
    <n v="53.46"/>
    <x v="1"/>
  </r>
  <r>
    <s v="GFI-83300-059"/>
    <x v="501"/>
    <x v="608"/>
    <s v="A-M-0.2"/>
    <n v="6"/>
    <x v="608"/>
    <s v="acampsallid@zimbio.com"/>
    <x v="0"/>
    <x v="2"/>
    <x v="0"/>
    <x v="3"/>
    <n v="3.375"/>
    <n v="20.25"/>
    <x v="0"/>
  </r>
  <r>
    <s v="WJR-51493-682"/>
    <x v="1"/>
    <x v="609"/>
    <s v="L-D-2.5"/>
    <n v="5"/>
    <x v="609"/>
    <s v="smosebyie@stanford.edu"/>
    <x v="0"/>
    <x v="3"/>
    <x v="2"/>
    <x v="2"/>
    <n v="29.784999999999997"/>
    <n v="148.92499999999998"/>
    <x v="1"/>
  </r>
  <r>
    <s v="SHP-55648-472"/>
    <x v="505"/>
    <x v="610"/>
    <s v="A-M-1"/>
    <n v="6"/>
    <x v="610"/>
    <s v="cwassif@prweb.com"/>
    <x v="0"/>
    <x v="2"/>
    <x v="0"/>
    <x v="0"/>
    <n v="11.25"/>
    <n v="67.5"/>
    <x v="1"/>
  </r>
  <r>
    <s v="HYR-03455-684"/>
    <x v="506"/>
    <x v="611"/>
    <s v="E-D-1"/>
    <n v="6"/>
    <x v="611"/>
    <s v="isjostromig@pbs.org"/>
    <x v="0"/>
    <x v="1"/>
    <x v="2"/>
    <x v="0"/>
    <n v="12.15"/>
    <n v="72.900000000000006"/>
    <x v="1"/>
  </r>
  <r>
    <s v="HYR-03455-684"/>
    <x v="506"/>
    <x v="611"/>
    <s v="L-D-0.2"/>
    <n v="2"/>
    <x v="611"/>
    <s v="isjostromig@pbs.org"/>
    <x v="0"/>
    <x v="3"/>
    <x v="2"/>
    <x v="3"/>
    <n v="3.8849999999999998"/>
    <n v="7.77"/>
    <x v="1"/>
  </r>
  <r>
    <s v="HUG-52766-375"/>
    <x v="507"/>
    <x v="612"/>
    <s v="A-D-2.5"/>
    <n v="4"/>
    <x v="612"/>
    <s v="jbranchettii@bravesites.com"/>
    <x v="0"/>
    <x v="2"/>
    <x v="2"/>
    <x v="2"/>
    <n v="22.884999999999998"/>
    <n v="91.539999999999992"/>
    <x v="1"/>
  </r>
  <r>
    <s v="DAH-46595-917"/>
    <x v="508"/>
    <x v="613"/>
    <s v="A-D-1"/>
    <n v="6"/>
    <x v="613"/>
    <s v="nrudlandij@blogs.com"/>
    <x v="1"/>
    <x v="2"/>
    <x v="2"/>
    <x v="0"/>
    <n v="9.9499999999999993"/>
    <n v="59.699999999999996"/>
    <x v="1"/>
  </r>
  <r>
    <s v="VEM-79839-466"/>
    <x v="509"/>
    <x v="605"/>
    <s v="R-L-2.5"/>
    <n v="5"/>
    <x v="605"/>
    <s v="jmillettik@addtoany.com"/>
    <x v="0"/>
    <x v="0"/>
    <x v="1"/>
    <x v="2"/>
    <n v="27.484999999999996"/>
    <n v="137.42499999999998"/>
    <x v="0"/>
  </r>
  <r>
    <s v="OWH-11126-533"/>
    <x v="131"/>
    <x v="614"/>
    <s v="L-M-2.5"/>
    <n v="2"/>
    <x v="614"/>
    <s v="ftourryil@google.de"/>
    <x v="0"/>
    <x v="3"/>
    <x v="0"/>
    <x v="2"/>
    <n v="33.464999999999996"/>
    <n v="66.929999999999993"/>
    <x v="1"/>
  </r>
  <r>
    <s v="UMT-26130-151"/>
    <x v="510"/>
    <x v="615"/>
    <s v="L-M-0.2"/>
    <n v="3"/>
    <x v="615"/>
    <s v="cweatherallim@toplist.cz"/>
    <x v="0"/>
    <x v="3"/>
    <x v="0"/>
    <x v="3"/>
    <n v="4.3650000000000002"/>
    <n v="13.095000000000001"/>
    <x v="0"/>
  </r>
  <r>
    <s v="JKA-27899-806"/>
    <x v="511"/>
    <x v="616"/>
    <s v="R-L-1"/>
    <n v="5"/>
    <x v="616"/>
    <s v="gheindrickin@usda.gov"/>
    <x v="0"/>
    <x v="0"/>
    <x v="1"/>
    <x v="0"/>
    <n v="11.95"/>
    <n v="59.75"/>
    <x v="1"/>
  </r>
  <r>
    <s v="ULU-07744-724"/>
    <x v="512"/>
    <x v="617"/>
    <s v="L-M-0.5"/>
    <n v="5"/>
    <x v="617"/>
    <s v="limasonio@discuz.net"/>
    <x v="0"/>
    <x v="3"/>
    <x v="0"/>
    <x v="1"/>
    <n v="8.73"/>
    <n v="43.650000000000006"/>
    <x v="0"/>
  </r>
  <r>
    <s v="NOM-56457-507"/>
    <x v="513"/>
    <x v="618"/>
    <s v="E-M-1"/>
    <n v="6"/>
    <x v="618"/>
    <s v="hsaillip@odnoklassniki.ru"/>
    <x v="0"/>
    <x v="1"/>
    <x v="0"/>
    <x v="0"/>
    <n v="13.75"/>
    <n v="82.5"/>
    <x v="0"/>
  </r>
  <r>
    <s v="NZN-71683-705"/>
    <x v="514"/>
    <x v="619"/>
    <s v="A-L-2.5"/>
    <n v="6"/>
    <x v="619"/>
    <s v="hlarvoriq@last.fm"/>
    <x v="0"/>
    <x v="2"/>
    <x v="1"/>
    <x v="2"/>
    <n v="29.784999999999997"/>
    <n v="178.70999999999998"/>
    <x v="0"/>
  </r>
  <r>
    <s v="WMA-34232-850"/>
    <x v="7"/>
    <x v="620"/>
    <s v="L-D-2.5"/>
    <n v="4"/>
    <x v="620"/>
    <s v=""/>
    <x v="0"/>
    <x v="3"/>
    <x v="2"/>
    <x v="2"/>
    <n v="29.784999999999997"/>
    <n v="119.13999999999999"/>
    <x v="0"/>
  </r>
  <r>
    <s v="EZL-27919-704"/>
    <x v="481"/>
    <x v="621"/>
    <s v="L-L-0.5"/>
    <n v="5"/>
    <x v="621"/>
    <s v=""/>
    <x v="0"/>
    <x v="3"/>
    <x v="1"/>
    <x v="1"/>
    <n v="9.51"/>
    <n v="47.55"/>
    <x v="1"/>
  </r>
  <r>
    <s v="ZYU-11345-774"/>
    <x v="515"/>
    <x v="622"/>
    <s v="L-M-0.5"/>
    <n v="5"/>
    <x v="622"/>
    <s v="cpenwardenit@mlb.com"/>
    <x v="1"/>
    <x v="3"/>
    <x v="0"/>
    <x v="1"/>
    <n v="8.73"/>
    <n v="43.650000000000006"/>
    <x v="1"/>
  </r>
  <r>
    <s v="CPW-34587-459"/>
    <x v="516"/>
    <x v="623"/>
    <s v="A-L-2.5"/>
    <n v="6"/>
    <x v="623"/>
    <s v="mmiddisiu@dmoz.org"/>
    <x v="0"/>
    <x v="2"/>
    <x v="1"/>
    <x v="2"/>
    <n v="29.784999999999997"/>
    <n v="178.70999999999998"/>
    <x v="0"/>
  </r>
  <r>
    <s v="NQZ-82067-394"/>
    <x v="517"/>
    <x v="624"/>
    <s v="R-L-2.5"/>
    <n v="1"/>
    <x v="624"/>
    <s v="avairowiv@studiopress.com"/>
    <x v="2"/>
    <x v="0"/>
    <x v="1"/>
    <x v="2"/>
    <n v="27.484999999999996"/>
    <n v="27.484999999999996"/>
    <x v="1"/>
  </r>
  <r>
    <s v="JBW-95055-851"/>
    <x v="518"/>
    <x v="625"/>
    <s v="A-M-1"/>
    <n v="5"/>
    <x v="625"/>
    <s v="agoldieiw@goo.gl"/>
    <x v="0"/>
    <x v="2"/>
    <x v="0"/>
    <x v="0"/>
    <n v="11.25"/>
    <n v="56.25"/>
    <x v="1"/>
  </r>
  <r>
    <s v="AHY-20324-088"/>
    <x v="519"/>
    <x v="626"/>
    <s v="L-L-0.2"/>
    <n v="2"/>
    <x v="626"/>
    <s v="nayrisix@t-online.de"/>
    <x v="2"/>
    <x v="3"/>
    <x v="1"/>
    <x v="3"/>
    <n v="4.7549999999999999"/>
    <n v="9.51"/>
    <x v="0"/>
  </r>
  <r>
    <s v="ZSL-66684-103"/>
    <x v="520"/>
    <x v="627"/>
    <s v="E-M-0.2"/>
    <n v="2"/>
    <x v="627"/>
    <s v="lbenediktovichiy@wunderground.com"/>
    <x v="0"/>
    <x v="1"/>
    <x v="0"/>
    <x v="3"/>
    <n v="4.125"/>
    <n v="8.25"/>
    <x v="0"/>
  </r>
  <r>
    <s v="WNE-73911-475"/>
    <x v="521"/>
    <x v="628"/>
    <s v="L-D-0.5"/>
    <n v="6"/>
    <x v="628"/>
    <s v="tjacobovitziz@cbc.ca"/>
    <x v="0"/>
    <x v="3"/>
    <x v="2"/>
    <x v="1"/>
    <n v="7.77"/>
    <n v="46.62"/>
    <x v="1"/>
  </r>
  <r>
    <s v="EZB-68383-559"/>
    <x v="418"/>
    <x v="629"/>
    <s v="R-L-1"/>
    <n v="6"/>
    <x v="629"/>
    <s v=""/>
    <x v="0"/>
    <x v="0"/>
    <x v="1"/>
    <x v="0"/>
    <n v="11.95"/>
    <n v="71.699999999999989"/>
    <x v="1"/>
  </r>
  <r>
    <s v="OVO-01283-090"/>
    <x v="122"/>
    <x v="630"/>
    <s v="L-L-2.5"/>
    <n v="2"/>
    <x v="630"/>
    <s v="jdruittj1@feedburner.com"/>
    <x v="0"/>
    <x v="3"/>
    <x v="1"/>
    <x v="2"/>
    <n v="36.454999999999998"/>
    <n v="72.91"/>
    <x v="0"/>
  </r>
  <r>
    <s v="TXH-78646-919"/>
    <x v="423"/>
    <x v="631"/>
    <s v="R-D-0.2"/>
    <n v="3"/>
    <x v="631"/>
    <s v="dshortallj2@wikipedia.org"/>
    <x v="0"/>
    <x v="0"/>
    <x v="2"/>
    <x v="3"/>
    <n v="2.6849999999999996"/>
    <n v="8.0549999999999997"/>
    <x v="0"/>
  </r>
  <r>
    <s v="CYZ-37122-164"/>
    <x v="463"/>
    <x v="632"/>
    <s v="E-M-0.5"/>
    <n v="2"/>
    <x v="632"/>
    <s v="wcottierj3@cafepress.com"/>
    <x v="0"/>
    <x v="1"/>
    <x v="0"/>
    <x v="1"/>
    <n v="8.25"/>
    <n v="16.5"/>
    <x v="1"/>
  </r>
  <r>
    <s v="AGQ-06534-750"/>
    <x v="273"/>
    <x v="633"/>
    <s v="A-L-1"/>
    <n v="5"/>
    <x v="633"/>
    <s v="kgrinstedj4@google.com.br"/>
    <x v="1"/>
    <x v="2"/>
    <x v="1"/>
    <x v="0"/>
    <n v="12.95"/>
    <n v="64.75"/>
    <x v="1"/>
  </r>
  <r>
    <s v="QVL-32245-818"/>
    <x v="522"/>
    <x v="634"/>
    <s v="A-M-0.5"/>
    <n v="5"/>
    <x v="634"/>
    <s v="dskynerj5@hubpages.com"/>
    <x v="0"/>
    <x v="2"/>
    <x v="0"/>
    <x v="1"/>
    <n v="6.75"/>
    <n v="33.75"/>
    <x v="1"/>
  </r>
  <r>
    <s v="LTD-96842-834"/>
    <x v="523"/>
    <x v="635"/>
    <s v="L-D-2.5"/>
    <n v="6"/>
    <x v="635"/>
    <s v=""/>
    <x v="0"/>
    <x v="3"/>
    <x v="2"/>
    <x v="2"/>
    <n v="29.784999999999997"/>
    <n v="178.70999999999998"/>
    <x v="1"/>
  </r>
  <r>
    <s v="SEC-91807-425"/>
    <x v="260"/>
    <x v="636"/>
    <s v="A-M-1"/>
    <n v="2"/>
    <x v="636"/>
    <s v="jdymokeje@prnewswire.com"/>
    <x v="1"/>
    <x v="2"/>
    <x v="0"/>
    <x v="0"/>
    <n v="11.25"/>
    <n v="22.5"/>
    <x v="1"/>
  </r>
  <r>
    <s v="MHM-44857-599"/>
    <x v="331"/>
    <x v="637"/>
    <s v="L-D-1"/>
    <n v="1"/>
    <x v="637"/>
    <s v="aweinmannj8@shinystat.com"/>
    <x v="0"/>
    <x v="3"/>
    <x v="2"/>
    <x v="0"/>
    <n v="12.95"/>
    <n v="12.95"/>
    <x v="1"/>
  </r>
  <r>
    <s v="KGC-95046-911"/>
    <x v="524"/>
    <x v="638"/>
    <s v="A-M-2.5"/>
    <n v="2"/>
    <x v="638"/>
    <s v="eandriessenj9@europa.eu"/>
    <x v="0"/>
    <x v="2"/>
    <x v="0"/>
    <x v="2"/>
    <n v="25.874999999999996"/>
    <n v="51.749999999999993"/>
    <x v="0"/>
  </r>
  <r>
    <s v="RZC-75150-413"/>
    <x v="525"/>
    <x v="639"/>
    <s v="E-D-0.5"/>
    <n v="5"/>
    <x v="639"/>
    <s v="rdeaconsonja@archive.org"/>
    <x v="0"/>
    <x v="1"/>
    <x v="2"/>
    <x v="1"/>
    <n v="7.29"/>
    <n v="36.450000000000003"/>
    <x v="1"/>
  </r>
  <r>
    <s v="EYH-88288-452"/>
    <x v="526"/>
    <x v="640"/>
    <s v="L-L-2.5"/>
    <n v="5"/>
    <x v="640"/>
    <s v="dcarojb@twitter.com"/>
    <x v="0"/>
    <x v="3"/>
    <x v="1"/>
    <x v="2"/>
    <n v="36.454999999999998"/>
    <n v="182.27499999999998"/>
    <x v="0"/>
  </r>
  <r>
    <s v="NYQ-24237-772"/>
    <x v="104"/>
    <x v="641"/>
    <s v="L-D-0.5"/>
    <n v="4"/>
    <x v="641"/>
    <s v="jbluckjc@imageshack.us"/>
    <x v="0"/>
    <x v="3"/>
    <x v="2"/>
    <x v="1"/>
    <n v="7.77"/>
    <n v="31.08"/>
    <x v="1"/>
  </r>
  <r>
    <s v="WKB-21680-566"/>
    <x v="491"/>
    <x v="642"/>
    <s v="A-M-0.5"/>
    <n v="3"/>
    <x v="642"/>
    <s v=""/>
    <x v="1"/>
    <x v="2"/>
    <x v="0"/>
    <x v="1"/>
    <n v="6.75"/>
    <n v="20.25"/>
    <x v="1"/>
  </r>
  <r>
    <s v="THE-61147-027"/>
    <x v="157"/>
    <x v="636"/>
    <s v="L-D-1"/>
    <n v="2"/>
    <x v="636"/>
    <s v="jdymokeje@prnewswire.com"/>
    <x v="1"/>
    <x v="3"/>
    <x v="2"/>
    <x v="0"/>
    <n v="12.95"/>
    <n v="25.9"/>
    <x v="1"/>
  </r>
  <r>
    <s v="PTY-86420-119"/>
    <x v="527"/>
    <x v="643"/>
    <s v="A-D-0.5"/>
    <n v="4"/>
    <x v="643"/>
    <s v="otadmanjf@ft.com"/>
    <x v="0"/>
    <x v="2"/>
    <x v="2"/>
    <x v="1"/>
    <n v="5.97"/>
    <n v="23.88"/>
    <x v="0"/>
  </r>
  <r>
    <s v="QHL-27188-431"/>
    <x v="528"/>
    <x v="644"/>
    <s v="L-L-0.5"/>
    <n v="2"/>
    <x v="644"/>
    <s v="bguddejg@dailymotion.com"/>
    <x v="0"/>
    <x v="3"/>
    <x v="1"/>
    <x v="1"/>
    <n v="9.51"/>
    <n v="19.02"/>
    <x v="1"/>
  </r>
  <r>
    <s v="MIS-54381-047"/>
    <x v="99"/>
    <x v="645"/>
    <s v="A-D-0.5"/>
    <n v="5"/>
    <x v="645"/>
    <s v="nsictornesjh@buzzfeed.com"/>
    <x v="1"/>
    <x v="2"/>
    <x v="2"/>
    <x v="1"/>
    <n v="5.97"/>
    <n v="29.849999999999998"/>
    <x v="0"/>
  </r>
  <r>
    <s v="TBB-29780-459"/>
    <x v="529"/>
    <x v="646"/>
    <s v="A-L-0.5"/>
    <n v="1"/>
    <x v="646"/>
    <s v="vdunningji@independent.co.uk"/>
    <x v="0"/>
    <x v="2"/>
    <x v="1"/>
    <x v="1"/>
    <n v="7.77"/>
    <n v="7.77"/>
    <x v="0"/>
  </r>
  <r>
    <s v="QLC-52637-305"/>
    <x v="530"/>
    <x v="647"/>
    <s v="L-D-2.5"/>
    <n v="4"/>
    <x v="647"/>
    <s v=""/>
    <x v="1"/>
    <x v="3"/>
    <x v="2"/>
    <x v="2"/>
    <n v="29.784999999999997"/>
    <n v="119.13999999999999"/>
    <x v="0"/>
  </r>
  <r>
    <s v="CWT-27056-328"/>
    <x v="531"/>
    <x v="648"/>
    <s v="E-D-0.2"/>
    <n v="6"/>
    <x v="648"/>
    <s v=""/>
    <x v="0"/>
    <x v="1"/>
    <x v="2"/>
    <x v="3"/>
    <n v="3.645"/>
    <n v="21.87"/>
    <x v="0"/>
  </r>
  <r>
    <s v="ASS-05878-128"/>
    <x v="210"/>
    <x v="649"/>
    <s v="E-L-0.5"/>
    <n v="2"/>
    <x v="649"/>
    <s v="sgehringjl@gnu.org"/>
    <x v="0"/>
    <x v="1"/>
    <x v="1"/>
    <x v="1"/>
    <n v="8.91"/>
    <n v="17.82"/>
    <x v="1"/>
  </r>
  <r>
    <s v="EGK-03027-418"/>
    <x v="532"/>
    <x v="650"/>
    <s v="E-M-0.2"/>
    <n v="3"/>
    <x v="650"/>
    <s v="bfallowesjm@purevolume.com"/>
    <x v="0"/>
    <x v="1"/>
    <x v="0"/>
    <x v="3"/>
    <n v="4.125"/>
    <n v="12.375"/>
    <x v="1"/>
  </r>
  <r>
    <s v="KCY-61732-849"/>
    <x v="533"/>
    <x v="651"/>
    <s v="L-D-1"/>
    <n v="2"/>
    <x v="651"/>
    <s v=""/>
    <x v="1"/>
    <x v="3"/>
    <x v="2"/>
    <x v="0"/>
    <n v="12.95"/>
    <n v="25.9"/>
    <x v="1"/>
  </r>
  <r>
    <s v="BLI-21697-702"/>
    <x v="534"/>
    <x v="652"/>
    <s v="A-M-0.5"/>
    <n v="2"/>
    <x v="652"/>
    <s v="sdejo@newsvine.com"/>
    <x v="0"/>
    <x v="2"/>
    <x v="0"/>
    <x v="1"/>
    <n v="6.75"/>
    <n v="13.5"/>
    <x v="0"/>
  </r>
  <r>
    <s v="KFJ-46568-890"/>
    <x v="535"/>
    <x v="653"/>
    <s v="E-L-0.5"/>
    <n v="2"/>
    <x v="653"/>
    <s v=""/>
    <x v="0"/>
    <x v="1"/>
    <x v="1"/>
    <x v="1"/>
    <n v="8.91"/>
    <n v="17.82"/>
    <x v="0"/>
  </r>
  <r>
    <s v="SOK-43535-680"/>
    <x v="536"/>
    <x v="654"/>
    <s v="E-M-0.5"/>
    <n v="3"/>
    <x v="654"/>
    <s v="scountjq@nba.com"/>
    <x v="0"/>
    <x v="1"/>
    <x v="0"/>
    <x v="1"/>
    <n v="8.25"/>
    <n v="24.75"/>
    <x v="1"/>
  </r>
  <r>
    <s v="XUE-87260-201"/>
    <x v="537"/>
    <x v="655"/>
    <s v="R-M-0.2"/>
    <n v="6"/>
    <x v="655"/>
    <s v="sraglesjr@blogtalkradio.com"/>
    <x v="0"/>
    <x v="0"/>
    <x v="0"/>
    <x v="3"/>
    <n v="2.9849999999999999"/>
    <n v="17.91"/>
    <x v="1"/>
  </r>
  <r>
    <s v="CZF-40873-691"/>
    <x v="61"/>
    <x v="656"/>
    <s v="E-M-0.5"/>
    <n v="2"/>
    <x v="656"/>
    <s v=""/>
    <x v="2"/>
    <x v="1"/>
    <x v="0"/>
    <x v="1"/>
    <n v="8.25"/>
    <n v="16.5"/>
    <x v="1"/>
  </r>
  <r>
    <s v="AIA-98989-755"/>
    <x v="242"/>
    <x v="657"/>
    <s v="R-M-0.2"/>
    <n v="1"/>
    <x v="657"/>
    <s v="sbruunjt@blogtalkradio.com"/>
    <x v="0"/>
    <x v="0"/>
    <x v="0"/>
    <x v="3"/>
    <n v="2.9849999999999999"/>
    <n v="2.9849999999999999"/>
    <x v="1"/>
  </r>
  <r>
    <s v="ITZ-21793-986"/>
    <x v="299"/>
    <x v="658"/>
    <s v="E-D-0.2"/>
    <n v="4"/>
    <x v="658"/>
    <s v="aplluju@dagondesign.com"/>
    <x v="1"/>
    <x v="1"/>
    <x v="2"/>
    <x v="3"/>
    <n v="3.645"/>
    <n v="14.58"/>
    <x v="0"/>
  </r>
  <r>
    <s v="YOK-93322-608"/>
    <x v="343"/>
    <x v="659"/>
    <s v="E-L-1"/>
    <n v="6"/>
    <x v="659"/>
    <s v="gcornierjv@techcrunch.com"/>
    <x v="0"/>
    <x v="1"/>
    <x v="1"/>
    <x v="0"/>
    <n v="14.85"/>
    <n v="89.1"/>
    <x v="1"/>
  </r>
  <r>
    <s v="LXK-00634-611"/>
    <x v="538"/>
    <x v="636"/>
    <s v="R-L-1"/>
    <n v="3"/>
    <x v="636"/>
    <s v="jdymokeje@prnewswire.com"/>
    <x v="1"/>
    <x v="0"/>
    <x v="1"/>
    <x v="0"/>
    <n v="11.95"/>
    <n v="35.849999999999994"/>
    <x v="1"/>
  </r>
  <r>
    <s v="CQW-37388-302"/>
    <x v="539"/>
    <x v="660"/>
    <s v="A-D-2.5"/>
    <n v="3"/>
    <x v="660"/>
    <s v="wharvisonjx@gizmodo.com"/>
    <x v="0"/>
    <x v="2"/>
    <x v="2"/>
    <x v="2"/>
    <n v="22.884999999999998"/>
    <n v="68.655000000000001"/>
    <x v="1"/>
  </r>
  <r>
    <s v="SPA-79365-334"/>
    <x v="27"/>
    <x v="661"/>
    <s v="L-D-1"/>
    <n v="3"/>
    <x v="661"/>
    <s v="dheafordjy@twitpic.com"/>
    <x v="0"/>
    <x v="3"/>
    <x v="2"/>
    <x v="0"/>
    <n v="12.95"/>
    <n v="38.849999999999994"/>
    <x v="1"/>
  </r>
  <r>
    <s v="VPX-08817-517"/>
    <x v="540"/>
    <x v="662"/>
    <s v="L-L-1"/>
    <n v="5"/>
    <x v="662"/>
    <s v="gfanthamjz@hexun.com"/>
    <x v="0"/>
    <x v="3"/>
    <x v="1"/>
    <x v="0"/>
    <n v="15.85"/>
    <n v="79.25"/>
    <x v="0"/>
  </r>
  <r>
    <s v="PBP-87115-410"/>
    <x v="541"/>
    <x v="663"/>
    <s v="E-D-0.5"/>
    <n v="5"/>
    <x v="663"/>
    <s v="rcrookshanksk0@unc.edu"/>
    <x v="0"/>
    <x v="1"/>
    <x v="2"/>
    <x v="1"/>
    <n v="7.29"/>
    <n v="36.450000000000003"/>
    <x v="0"/>
  </r>
  <r>
    <s v="SFB-93752-440"/>
    <x v="390"/>
    <x v="664"/>
    <s v="R-M-0.2"/>
    <n v="3"/>
    <x v="664"/>
    <s v="nleakek1@cmu.edu"/>
    <x v="0"/>
    <x v="0"/>
    <x v="0"/>
    <x v="3"/>
    <n v="2.9849999999999999"/>
    <n v="8.9550000000000001"/>
    <x v="0"/>
  </r>
  <r>
    <s v="TBU-65158-068"/>
    <x v="396"/>
    <x v="665"/>
    <s v="E-D-1"/>
    <n v="2"/>
    <x v="665"/>
    <s v=""/>
    <x v="0"/>
    <x v="1"/>
    <x v="2"/>
    <x v="0"/>
    <n v="12.15"/>
    <n v="24.3"/>
    <x v="1"/>
  </r>
  <r>
    <s v="TEH-08414-216"/>
    <x v="185"/>
    <x v="666"/>
    <s v="E-M-2.5"/>
    <n v="2"/>
    <x v="666"/>
    <s v="geilhersenk3@networksolutions.com"/>
    <x v="0"/>
    <x v="1"/>
    <x v="0"/>
    <x v="2"/>
    <n v="31.624999999999996"/>
    <n v="63.249999999999993"/>
    <x v="1"/>
  </r>
  <r>
    <s v="MAY-77231-536"/>
    <x v="542"/>
    <x v="667"/>
    <s v="A-M-0.2"/>
    <n v="2"/>
    <x v="667"/>
    <s v=""/>
    <x v="0"/>
    <x v="2"/>
    <x v="0"/>
    <x v="3"/>
    <n v="3.375"/>
    <n v="6.75"/>
    <x v="0"/>
  </r>
  <r>
    <s v="ATY-28980-884"/>
    <x v="117"/>
    <x v="668"/>
    <s v="A-L-0.2"/>
    <n v="6"/>
    <x v="668"/>
    <s v="caleixok5@globo.com"/>
    <x v="0"/>
    <x v="2"/>
    <x v="1"/>
    <x v="3"/>
    <n v="3.8849999999999998"/>
    <n v="23.31"/>
    <x v="1"/>
  </r>
  <r>
    <s v="SWP-88281-918"/>
    <x v="543"/>
    <x v="669"/>
    <s v="L-L-2.5"/>
    <n v="4"/>
    <x v="669"/>
    <s v=""/>
    <x v="0"/>
    <x v="3"/>
    <x v="1"/>
    <x v="2"/>
    <n v="36.454999999999998"/>
    <n v="145.82"/>
    <x v="1"/>
  </r>
  <r>
    <s v="VCE-56531-986"/>
    <x v="544"/>
    <x v="670"/>
    <s v="R-M-0.5"/>
    <n v="5"/>
    <x v="670"/>
    <s v="rtomkowiczk7@bravesites.com"/>
    <x v="1"/>
    <x v="0"/>
    <x v="0"/>
    <x v="1"/>
    <n v="5.97"/>
    <n v="29.849999999999998"/>
    <x v="0"/>
  </r>
  <r>
    <s v="FVV-75700-005"/>
    <x v="545"/>
    <x v="671"/>
    <s v="E-D-0.5"/>
    <n v="3"/>
    <x v="671"/>
    <s v="rhuscroftk8@jimdo.com"/>
    <x v="0"/>
    <x v="1"/>
    <x v="2"/>
    <x v="1"/>
    <n v="7.29"/>
    <n v="21.87"/>
    <x v="0"/>
  </r>
  <r>
    <s v="CFZ-53492-600"/>
    <x v="546"/>
    <x v="672"/>
    <s v="L-M-0.2"/>
    <n v="1"/>
    <x v="672"/>
    <s v="sscurrerk9@flavors.me"/>
    <x v="2"/>
    <x v="3"/>
    <x v="0"/>
    <x v="3"/>
    <n v="4.3650000000000002"/>
    <n v="4.3650000000000002"/>
    <x v="1"/>
  </r>
  <r>
    <s v="LDK-71031-121"/>
    <x v="420"/>
    <x v="673"/>
    <s v="L-L-2.5"/>
    <n v="1"/>
    <x v="673"/>
    <s v="arudramka@prnewswire.com"/>
    <x v="0"/>
    <x v="3"/>
    <x v="1"/>
    <x v="2"/>
    <n v="36.454999999999998"/>
    <n v="36.454999999999998"/>
    <x v="1"/>
  </r>
  <r>
    <s v="EBA-82404-343"/>
    <x v="547"/>
    <x v="674"/>
    <s v="L-D-0.2"/>
    <n v="4"/>
    <x v="674"/>
    <s v=""/>
    <x v="0"/>
    <x v="3"/>
    <x v="2"/>
    <x v="3"/>
    <n v="3.8849999999999998"/>
    <n v="15.54"/>
    <x v="0"/>
  </r>
  <r>
    <s v="USA-42811-560"/>
    <x v="548"/>
    <x v="675"/>
    <s v="E-L-0.2"/>
    <n v="2"/>
    <x v="675"/>
    <s v="jmahakc@cyberchimps.com"/>
    <x v="0"/>
    <x v="1"/>
    <x v="1"/>
    <x v="3"/>
    <n v="4.4550000000000001"/>
    <n v="8.91"/>
    <x v="1"/>
  </r>
  <r>
    <s v="SNL-83703-516"/>
    <x v="549"/>
    <x v="676"/>
    <s v="L-M-2.5"/>
    <n v="3"/>
    <x v="676"/>
    <s v="gclemonkd@networksolutions.com"/>
    <x v="0"/>
    <x v="3"/>
    <x v="0"/>
    <x v="2"/>
    <n v="33.464999999999996"/>
    <n v="100.39499999999998"/>
    <x v="0"/>
  </r>
  <r>
    <s v="SUZ-83036-175"/>
    <x v="550"/>
    <x v="677"/>
    <s v="R-D-0.2"/>
    <n v="5"/>
    <x v="677"/>
    <s v=""/>
    <x v="0"/>
    <x v="0"/>
    <x v="2"/>
    <x v="3"/>
    <n v="2.6849999999999996"/>
    <n v="13.424999999999997"/>
    <x v="1"/>
  </r>
  <r>
    <s v="RGM-01187-513"/>
    <x v="551"/>
    <x v="678"/>
    <s v="E-D-0.2"/>
    <n v="6"/>
    <x v="678"/>
    <s v="bpollinskf@shinystat.com"/>
    <x v="0"/>
    <x v="1"/>
    <x v="2"/>
    <x v="3"/>
    <n v="3.645"/>
    <n v="21.87"/>
    <x v="1"/>
  </r>
  <r>
    <s v="CZG-01299-952"/>
    <x v="552"/>
    <x v="679"/>
    <s v="L-D-1"/>
    <n v="2"/>
    <x v="679"/>
    <s v="jtoyekg@pinterest.com"/>
    <x v="1"/>
    <x v="3"/>
    <x v="2"/>
    <x v="0"/>
    <n v="12.95"/>
    <n v="25.9"/>
    <x v="0"/>
  </r>
  <r>
    <s v="KLD-88731-484"/>
    <x v="553"/>
    <x v="680"/>
    <s v="A-M-1"/>
    <n v="5"/>
    <x v="680"/>
    <s v="clinskillkh@sphinn.com"/>
    <x v="0"/>
    <x v="2"/>
    <x v="0"/>
    <x v="0"/>
    <n v="11.25"/>
    <n v="56.25"/>
    <x v="1"/>
  </r>
  <r>
    <s v="BQK-38412-229"/>
    <x v="554"/>
    <x v="681"/>
    <s v="R-L-0.2"/>
    <n v="3"/>
    <x v="681"/>
    <s v="nvigrasski@ezinearticles.com"/>
    <x v="2"/>
    <x v="0"/>
    <x v="1"/>
    <x v="3"/>
    <n v="3.5849999999999995"/>
    <n v="10.754999999999999"/>
    <x v="1"/>
  </r>
  <r>
    <s v="TCX-76953-071"/>
    <x v="555"/>
    <x v="636"/>
    <s v="E-D-0.2"/>
    <n v="5"/>
    <x v="636"/>
    <s v="jdymokeje@prnewswire.com"/>
    <x v="1"/>
    <x v="1"/>
    <x v="2"/>
    <x v="3"/>
    <n v="3.645"/>
    <n v="18.225000000000001"/>
    <x v="1"/>
  </r>
  <r>
    <s v="LIN-88046-551"/>
    <x v="150"/>
    <x v="682"/>
    <s v="R-L-0.5"/>
    <n v="4"/>
    <x v="682"/>
    <s v="kcragellkk@google.com"/>
    <x v="1"/>
    <x v="0"/>
    <x v="1"/>
    <x v="1"/>
    <n v="7.169999999999999"/>
    <n v="28.679999999999996"/>
    <x v="1"/>
  </r>
  <r>
    <s v="PMV-54491-220"/>
    <x v="556"/>
    <x v="683"/>
    <s v="L-M-0.2"/>
    <n v="2"/>
    <x v="683"/>
    <s v="libertkl@huffingtonpost.com"/>
    <x v="0"/>
    <x v="3"/>
    <x v="0"/>
    <x v="3"/>
    <n v="4.3650000000000002"/>
    <n v="8.73"/>
    <x v="1"/>
  </r>
  <r>
    <s v="SKA-73676-005"/>
    <x v="327"/>
    <x v="684"/>
    <s v="L-M-1"/>
    <n v="4"/>
    <x v="684"/>
    <s v="rlidgeykm@vimeo.com"/>
    <x v="0"/>
    <x v="3"/>
    <x v="0"/>
    <x v="0"/>
    <n v="14.55"/>
    <n v="58.2"/>
    <x v="1"/>
  </r>
  <r>
    <s v="TKH-62197-239"/>
    <x v="557"/>
    <x v="685"/>
    <s v="A-D-0.5"/>
    <n v="3"/>
    <x v="685"/>
    <s v="tcastagnekn@wikia.com"/>
    <x v="0"/>
    <x v="2"/>
    <x v="2"/>
    <x v="1"/>
    <n v="5.97"/>
    <n v="17.91"/>
    <x v="1"/>
  </r>
  <r>
    <s v="YXF-57218-272"/>
    <x v="333"/>
    <x v="686"/>
    <s v="R-M-0.2"/>
    <n v="6"/>
    <x v="686"/>
    <s v=""/>
    <x v="0"/>
    <x v="0"/>
    <x v="0"/>
    <x v="3"/>
    <n v="2.9849999999999999"/>
    <n v="17.91"/>
    <x v="0"/>
  </r>
  <r>
    <s v="PKJ-30083-501"/>
    <x v="558"/>
    <x v="687"/>
    <s v="E-D-0.5"/>
    <n v="2"/>
    <x v="687"/>
    <s v="jhaldenkp@comcast.net"/>
    <x v="1"/>
    <x v="1"/>
    <x v="2"/>
    <x v="1"/>
    <n v="7.29"/>
    <n v="14.58"/>
    <x v="1"/>
  </r>
  <r>
    <s v="WTT-91832-645"/>
    <x v="559"/>
    <x v="688"/>
    <s v="A-M-1"/>
    <n v="3"/>
    <x v="688"/>
    <s v="holliffkq@sciencedirect.com"/>
    <x v="1"/>
    <x v="2"/>
    <x v="0"/>
    <x v="0"/>
    <n v="11.25"/>
    <n v="33.75"/>
    <x v="1"/>
  </r>
  <r>
    <s v="TRZ-94735-865"/>
    <x v="310"/>
    <x v="689"/>
    <s v="L-M-0.5"/>
    <n v="4"/>
    <x v="689"/>
    <s v="tquadrikr@opensource.org"/>
    <x v="1"/>
    <x v="3"/>
    <x v="0"/>
    <x v="1"/>
    <n v="8.73"/>
    <n v="34.92"/>
    <x v="0"/>
  </r>
  <r>
    <s v="UDB-09651-780"/>
    <x v="560"/>
    <x v="690"/>
    <s v="E-D-0.5"/>
    <n v="2"/>
    <x v="690"/>
    <s v="feshmadeks@umn.edu"/>
    <x v="0"/>
    <x v="1"/>
    <x v="2"/>
    <x v="1"/>
    <n v="7.29"/>
    <n v="14.58"/>
    <x v="1"/>
  </r>
  <r>
    <s v="EHJ-82097-549"/>
    <x v="561"/>
    <x v="691"/>
    <s v="R-D-0.2"/>
    <n v="2"/>
    <x v="691"/>
    <s v="moilierkt@paginegialle.it"/>
    <x v="1"/>
    <x v="0"/>
    <x v="2"/>
    <x v="3"/>
    <n v="2.6849999999999996"/>
    <n v="5.3699999999999992"/>
    <x v="0"/>
  </r>
  <r>
    <s v="ZFR-79447-696"/>
    <x v="562"/>
    <x v="692"/>
    <s v="R-M-0.5"/>
    <n v="1"/>
    <x v="692"/>
    <s v=""/>
    <x v="0"/>
    <x v="0"/>
    <x v="0"/>
    <x v="1"/>
    <n v="5.97"/>
    <n v="5.97"/>
    <x v="0"/>
  </r>
  <r>
    <s v="NUU-03893-975"/>
    <x v="563"/>
    <x v="693"/>
    <s v="L-L-0.5"/>
    <n v="2"/>
    <x v="693"/>
    <s v="vshoebothamkv@redcross.org"/>
    <x v="0"/>
    <x v="3"/>
    <x v="1"/>
    <x v="1"/>
    <n v="9.51"/>
    <n v="19.02"/>
    <x v="1"/>
  </r>
  <r>
    <s v="GVG-59542-307"/>
    <x v="564"/>
    <x v="694"/>
    <s v="E-M-1"/>
    <n v="2"/>
    <x v="694"/>
    <s v="bsterkekw@biblegateway.com"/>
    <x v="0"/>
    <x v="1"/>
    <x v="0"/>
    <x v="0"/>
    <n v="13.75"/>
    <n v="27.5"/>
    <x v="0"/>
  </r>
  <r>
    <s v="YLY-35287-172"/>
    <x v="565"/>
    <x v="695"/>
    <s v="A-D-0.5"/>
    <n v="5"/>
    <x v="695"/>
    <s v="scaponkx@craigslist.org"/>
    <x v="0"/>
    <x v="2"/>
    <x v="2"/>
    <x v="1"/>
    <n v="5.97"/>
    <n v="29.849999999999998"/>
    <x v="1"/>
  </r>
  <r>
    <s v="DCI-96254-548"/>
    <x v="566"/>
    <x v="636"/>
    <s v="A-D-0.2"/>
    <n v="6"/>
    <x v="636"/>
    <s v="jdymokeje@prnewswire.com"/>
    <x v="1"/>
    <x v="2"/>
    <x v="2"/>
    <x v="3"/>
    <n v="2.9849999999999999"/>
    <n v="17.91"/>
    <x v="1"/>
  </r>
  <r>
    <s v="KHZ-26264-253"/>
    <x v="160"/>
    <x v="696"/>
    <s v="L-L-0.2"/>
    <n v="6"/>
    <x v="696"/>
    <s v="fconstancekz@ifeng.com"/>
    <x v="0"/>
    <x v="3"/>
    <x v="1"/>
    <x v="3"/>
    <n v="4.7549999999999999"/>
    <n v="28.53"/>
    <x v="1"/>
  </r>
  <r>
    <s v="AAQ-13644-699"/>
    <x v="567"/>
    <x v="697"/>
    <s v="R-D-1"/>
    <n v="4"/>
    <x v="697"/>
    <s v="fsulmanl0@washington.edu"/>
    <x v="0"/>
    <x v="0"/>
    <x v="2"/>
    <x v="0"/>
    <n v="8.9499999999999993"/>
    <n v="35.799999999999997"/>
    <x v="0"/>
  </r>
  <r>
    <s v="LWL-68108-794"/>
    <x v="568"/>
    <x v="698"/>
    <s v="A-D-0.5"/>
    <n v="3"/>
    <x v="698"/>
    <s v="dhollymanl1@ibm.com"/>
    <x v="0"/>
    <x v="2"/>
    <x v="2"/>
    <x v="1"/>
    <n v="5.97"/>
    <n v="17.91"/>
    <x v="0"/>
  </r>
  <r>
    <s v="JQT-14347-517"/>
    <x v="569"/>
    <x v="699"/>
    <s v="R-D-1"/>
    <n v="1"/>
    <x v="699"/>
    <s v="lnardonil2@hao123.com"/>
    <x v="0"/>
    <x v="0"/>
    <x v="2"/>
    <x v="0"/>
    <n v="8.9499999999999993"/>
    <n v="8.9499999999999993"/>
    <x v="1"/>
  </r>
  <r>
    <s v="BMM-86471-923"/>
    <x v="570"/>
    <x v="700"/>
    <s v="L-D-2.5"/>
    <n v="1"/>
    <x v="700"/>
    <s v="dyarhaml3@moonfruit.com"/>
    <x v="0"/>
    <x v="3"/>
    <x v="2"/>
    <x v="2"/>
    <n v="29.784999999999997"/>
    <n v="29.784999999999997"/>
    <x v="0"/>
  </r>
  <r>
    <s v="IXU-67272-326"/>
    <x v="571"/>
    <x v="701"/>
    <s v="E-L-0.5"/>
    <n v="5"/>
    <x v="701"/>
    <s v="aferreal4@wikia.com"/>
    <x v="0"/>
    <x v="1"/>
    <x v="1"/>
    <x v="1"/>
    <n v="8.91"/>
    <n v="44.55"/>
    <x v="1"/>
  </r>
  <r>
    <s v="ITE-28312-615"/>
    <x v="139"/>
    <x v="702"/>
    <s v="E-L-1"/>
    <n v="6"/>
    <x v="702"/>
    <s v="ckendrickl5@webnode.com"/>
    <x v="0"/>
    <x v="1"/>
    <x v="1"/>
    <x v="0"/>
    <n v="14.85"/>
    <n v="89.1"/>
    <x v="0"/>
  </r>
  <r>
    <s v="ZHQ-30471-635"/>
    <x v="303"/>
    <x v="703"/>
    <s v="L-M-0.5"/>
    <n v="5"/>
    <x v="703"/>
    <s v="sdanilchikl6@mit.edu"/>
    <x v="2"/>
    <x v="3"/>
    <x v="0"/>
    <x v="1"/>
    <n v="8.73"/>
    <n v="43.650000000000006"/>
    <x v="1"/>
  </r>
  <r>
    <s v="LTP-31133-134"/>
    <x v="572"/>
    <x v="704"/>
    <s v="A-L-0.5"/>
    <n v="3"/>
    <x v="704"/>
    <s v=""/>
    <x v="0"/>
    <x v="2"/>
    <x v="1"/>
    <x v="1"/>
    <n v="7.77"/>
    <n v="23.31"/>
    <x v="1"/>
  </r>
  <r>
    <s v="ZVQ-26122-859"/>
    <x v="573"/>
    <x v="705"/>
    <s v="A-L-2.5"/>
    <n v="6"/>
    <x v="705"/>
    <s v="bfolomkinl8@yolasite.com"/>
    <x v="0"/>
    <x v="2"/>
    <x v="1"/>
    <x v="2"/>
    <n v="29.784999999999997"/>
    <n v="178.70999999999998"/>
    <x v="0"/>
  </r>
  <r>
    <s v="MIU-01481-194"/>
    <x v="574"/>
    <x v="706"/>
    <s v="R-M-1"/>
    <n v="6"/>
    <x v="706"/>
    <s v="rpursglovel9@biblegateway.com"/>
    <x v="0"/>
    <x v="0"/>
    <x v="0"/>
    <x v="0"/>
    <n v="9.9499999999999993"/>
    <n v="59.699999999999996"/>
    <x v="0"/>
  </r>
  <r>
    <s v="MIU-01481-194"/>
    <x v="574"/>
    <x v="706"/>
    <s v="A-L-0.5"/>
    <n v="2"/>
    <x v="706"/>
    <s v="rpursglovel9@biblegateway.com"/>
    <x v="0"/>
    <x v="2"/>
    <x v="1"/>
    <x v="1"/>
    <n v="7.77"/>
    <n v="15.54"/>
    <x v="0"/>
  </r>
  <r>
    <s v="UEA-72681-629"/>
    <x v="455"/>
    <x v="696"/>
    <s v="A-L-2.5"/>
    <n v="3"/>
    <x v="696"/>
    <s v="fconstancekz@ifeng.com"/>
    <x v="0"/>
    <x v="2"/>
    <x v="1"/>
    <x v="2"/>
    <n v="29.784999999999997"/>
    <n v="89.35499999999999"/>
    <x v="1"/>
  </r>
  <r>
    <s v="CVE-15042-481"/>
    <x v="575"/>
    <x v="696"/>
    <s v="R-L-1"/>
    <n v="2"/>
    <x v="696"/>
    <s v="fconstancekz@ifeng.com"/>
    <x v="0"/>
    <x v="0"/>
    <x v="1"/>
    <x v="0"/>
    <n v="11.95"/>
    <n v="23.9"/>
    <x v="1"/>
  </r>
  <r>
    <s v="EJA-79176-833"/>
    <x v="576"/>
    <x v="707"/>
    <s v="R-M-2.5"/>
    <n v="6"/>
    <x v="707"/>
    <s v="deburahld@google.co.jp"/>
    <x v="2"/>
    <x v="0"/>
    <x v="0"/>
    <x v="2"/>
    <n v="22.884999999999998"/>
    <n v="137.31"/>
    <x v="1"/>
  </r>
  <r>
    <s v="AHQ-40440-522"/>
    <x v="577"/>
    <x v="708"/>
    <s v="A-D-1"/>
    <n v="1"/>
    <x v="708"/>
    <s v="mbrimilcombele@cnn.com"/>
    <x v="0"/>
    <x v="2"/>
    <x v="2"/>
    <x v="0"/>
    <n v="9.9499999999999993"/>
    <n v="9.9499999999999993"/>
    <x v="1"/>
  </r>
  <r>
    <s v="TID-21626-411"/>
    <x v="578"/>
    <x v="709"/>
    <s v="R-L-0.5"/>
    <n v="3"/>
    <x v="709"/>
    <s v="sbollamlf@list-manage.com"/>
    <x v="0"/>
    <x v="0"/>
    <x v="1"/>
    <x v="1"/>
    <n v="7.169999999999999"/>
    <n v="21.509999999999998"/>
    <x v="1"/>
  </r>
  <r>
    <s v="RSR-96390-187"/>
    <x v="579"/>
    <x v="710"/>
    <s v="E-M-1"/>
    <n v="6"/>
    <x v="710"/>
    <s v=""/>
    <x v="0"/>
    <x v="1"/>
    <x v="0"/>
    <x v="0"/>
    <n v="13.75"/>
    <n v="82.5"/>
    <x v="1"/>
  </r>
  <r>
    <s v="BZE-96093-118"/>
    <x v="91"/>
    <x v="711"/>
    <s v="L-M-0.2"/>
    <n v="2"/>
    <x v="711"/>
    <s v="afilipczaklh@ning.com"/>
    <x v="1"/>
    <x v="3"/>
    <x v="0"/>
    <x v="3"/>
    <n v="4.3650000000000002"/>
    <n v="8.73"/>
    <x v="1"/>
  </r>
  <r>
    <s v="LOU-41819-242"/>
    <x v="272"/>
    <x v="712"/>
    <s v="R-M-1"/>
    <n v="2"/>
    <x v="712"/>
    <s v=""/>
    <x v="0"/>
    <x v="0"/>
    <x v="0"/>
    <x v="0"/>
    <n v="9.9499999999999993"/>
    <n v="19.899999999999999"/>
    <x v="0"/>
  </r>
  <r>
    <s v="FND-99527-640"/>
    <x v="65"/>
    <x v="713"/>
    <s v="E-L-0.5"/>
    <n v="2"/>
    <x v="713"/>
    <s v="relnaughlj@comsenz.com"/>
    <x v="0"/>
    <x v="1"/>
    <x v="1"/>
    <x v="1"/>
    <n v="8.91"/>
    <n v="17.82"/>
    <x v="0"/>
  </r>
  <r>
    <s v="ASG-27179-958"/>
    <x v="580"/>
    <x v="714"/>
    <s v="A-M-0.5"/>
    <n v="3"/>
    <x v="714"/>
    <s v="jdeehanlk@about.me"/>
    <x v="0"/>
    <x v="2"/>
    <x v="0"/>
    <x v="1"/>
    <n v="6.75"/>
    <n v="20.25"/>
    <x v="1"/>
  </r>
  <r>
    <s v="YKX-23510-272"/>
    <x v="581"/>
    <x v="715"/>
    <s v="A-L-2.5"/>
    <n v="2"/>
    <x v="715"/>
    <s v="jedenll@e-recht24.de"/>
    <x v="0"/>
    <x v="2"/>
    <x v="1"/>
    <x v="2"/>
    <n v="29.784999999999997"/>
    <n v="59.569999999999993"/>
    <x v="1"/>
  </r>
  <r>
    <s v="FSA-98650-921"/>
    <x v="489"/>
    <x v="716"/>
    <s v="L-L-0.5"/>
    <n v="2"/>
    <x v="716"/>
    <s v="cjewsterlu@moonfruit.com"/>
    <x v="0"/>
    <x v="3"/>
    <x v="1"/>
    <x v="1"/>
    <n v="9.51"/>
    <n v="19.02"/>
    <x v="0"/>
  </r>
  <r>
    <s v="ZUR-55774-294"/>
    <x v="234"/>
    <x v="717"/>
    <s v="L-D-1"/>
    <n v="6"/>
    <x v="717"/>
    <s v="usoutherdenln@hao123.com"/>
    <x v="0"/>
    <x v="3"/>
    <x v="2"/>
    <x v="0"/>
    <n v="12.95"/>
    <n v="77.699999999999989"/>
    <x v="0"/>
  </r>
  <r>
    <s v="FUO-99821-974"/>
    <x v="175"/>
    <x v="718"/>
    <s v="E-M-1"/>
    <n v="3"/>
    <x v="718"/>
    <s v=""/>
    <x v="0"/>
    <x v="1"/>
    <x v="0"/>
    <x v="0"/>
    <n v="13.75"/>
    <n v="41.25"/>
    <x v="1"/>
  </r>
  <r>
    <s v="YVH-19865-819"/>
    <x v="582"/>
    <x v="719"/>
    <s v="L-L-2.5"/>
    <n v="4"/>
    <x v="719"/>
    <s v="lburtenshawlp@shinystat.com"/>
    <x v="0"/>
    <x v="3"/>
    <x v="1"/>
    <x v="2"/>
    <n v="36.454999999999998"/>
    <n v="145.82"/>
    <x v="1"/>
  </r>
  <r>
    <s v="NNF-47422-501"/>
    <x v="583"/>
    <x v="720"/>
    <s v="E-L-0.2"/>
    <n v="6"/>
    <x v="720"/>
    <s v="agregorattilq@vistaprint.com"/>
    <x v="1"/>
    <x v="1"/>
    <x v="1"/>
    <x v="3"/>
    <n v="4.4550000000000001"/>
    <n v="26.73"/>
    <x v="1"/>
  </r>
  <r>
    <s v="RJI-71409-490"/>
    <x v="548"/>
    <x v="721"/>
    <s v="L-M-0.5"/>
    <n v="5"/>
    <x v="721"/>
    <s v="ccrosterlr@gov.uk"/>
    <x v="0"/>
    <x v="3"/>
    <x v="0"/>
    <x v="1"/>
    <n v="8.73"/>
    <n v="43.650000000000006"/>
    <x v="0"/>
  </r>
  <r>
    <s v="UZL-46108-213"/>
    <x v="584"/>
    <x v="722"/>
    <s v="L-L-1"/>
    <n v="2"/>
    <x v="722"/>
    <s v="gwhiteheadls@hp.com"/>
    <x v="0"/>
    <x v="3"/>
    <x v="1"/>
    <x v="0"/>
    <n v="15.85"/>
    <n v="31.7"/>
    <x v="1"/>
  </r>
  <r>
    <s v="AOX-44467-109"/>
    <x v="64"/>
    <x v="723"/>
    <s v="A-D-2.5"/>
    <n v="1"/>
    <x v="723"/>
    <s v="hjodrellelt@samsung.com"/>
    <x v="0"/>
    <x v="2"/>
    <x v="2"/>
    <x v="2"/>
    <n v="22.884999999999998"/>
    <n v="22.884999999999998"/>
    <x v="1"/>
  </r>
  <r>
    <s v="TZD-67261-174"/>
    <x v="585"/>
    <x v="716"/>
    <s v="E-D-2.5"/>
    <n v="1"/>
    <x v="716"/>
    <s v="cjewsterlu@moonfruit.com"/>
    <x v="0"/>
    <x v="1"/>
    <x v="2"/>
    <x v="2"/>
    <n v="27.945"/>
    <n v="27.945"/>
    <x v="0"/>
  </r>
  <r>
    <s v="TBU-64277-625"/>
    <x v="32"/>
    <x v="724"/>
    <s v="E-M-1"/>
    <n v="6"/>
    <x v="724"/>
    <s v=""/>
    <x v="0"/>
    <x v="1"/>
    <x v="0"/>
    <x v="0"/>
    <n v="13.75"/>
    <n v="82.5"/>
    <x v="0"/>
  </r>
  <r>
    <s v="TYP-85767-944"/>
    <x v="586"/>
    <x v="725"/>
    <s v="R-M-2.5"/>
    <n v="2"/>
    <x v="725"/>
    <s v="knottramlw@odnoklassniki.ru"/>
    <x v="1"/>
    <x v="0"/>
    <x v="0"/>
    <x v="2"/>
    <n v="22.884999999999998"/>
    <n v="45.769999999999996"/>
    <x v="0"/>
  </r>
  <r>
    <s v="GTT-73214-334"/>
    <x v="535"/>
    <x v="726"/>
    <s v="A-L-1"/>
    <n v="6"/>
    <x v="726"/>
    <s v="nbuneylx@jugem.jp"/>
    <x v="0"/>
    <x v="2"/>
    <x v="1"/>
    <x v="0"/>
    <n v="12.95"/>
    <n v="77.699999999999989"/>
    <x v="1"/>
  </r>
  <r>
    <s v="WAI-89905-069"/>
    <x v="587"/>
    <x v="727"/>
    <s v="A-L-0.5"/>
    <n v="3"/>
    <x v="727"/>
    <s v="smcshealy@photobucket.com"/>
    <x v="0"/>
    <x v="2"/>
    <x v="1"/>
    <x v="1"/>
    <n v="7.77"/>
    <n v="23.31"/>
    <x v="1"/>
  </r>
  <r>
    <s v="OJL-96844-459"/>
    <x v="393"/>
    <x v="728"/>
    <s v="L-L-0.2"/>
    <n v="5"/>
    <x v="728"/>
    <s v="khuddartlz@about.com"/>
    <x v="0"/>
    <x v="3"/>
    <x v="1"/>
    <x v="3"/>
    <n v="4.7549999999999999"/>
    <n v="23.774999999999999"/>
    <x v="0"/>
  </r>
  <r>
    <s v="VGI-33205-360"/>
    <x v="588"/>
    <x v="729"/>
    <s v="L-M-0.5"/>
    <n v="6"/>
    <x v="729"/>
    <s v="jgippesm0@cloudflare.com"/>
    <x v="2"/>
    <x v="3"/>
    <x v="0"/>
    <x v="1"/>
    <n v="8.73"/>
    <n v="52.38"/>
    <x v="0"/>
  </r>
  <r>
    <s v="PCA-14081-576"/>
    <x v="15"/>
    <x v="730"/>
    <s v="R-L-0.2"/>
    <n v="5"/>
    <x v="730"/>
    <s v="lwhittleseem1@e-recht24.de"/>
    <x v="0"/>
    <x v="0"/>
    <x v="1"/>
    <x v="3"/>
    <n v="3.5849999999999995"/>
    <n v="17.924999999999997"/>
    <x v="1"/>
  </r>
  <r>
    <s v="SCS-67069-962"/>
    <x v="507"/>
    <x v="731"/>
    <s v="A-L-2.5"/>
    <n v="5"/>
    <x v="731"/>
    <s v="gtrengrovem2@elpais.com"/>
    <x v="0"/>
    <x v="2"/>
    <x v="1"/>
    <x v="2"/>
    <n v="29.784999999999997"/>
    <n v="148.92499999999998"/>
    <x v="1"/>
  </r>
  <r>
    <s v="BDM-03174-485"/>
    <x v="533"/>
    <x v="732"/>
    <s v="R-L-0.5"/>
    <n v="4"/>
    <x v="732"/>
    <s v="wcalderom3@stumbleupon.com"/>
    <x v="0"/>
    <x v="0"/>
    <x v="1"/>
    <x v="1"/>
    <n v="7.169999999999999"/>
    <n v="28.679999999999996"/>
    <x v="1"/>
  </r>
  <r>
    <s v="UJV-32333-364"/>
    <x v="589"/>
    <x v="733"/>
    <s v="L-L-0.5"/>
    <n v="1"/>
    <x v="733"/>
    <s v=""/>
    <x v="0"/>
    <x v="3"/>
    <x v="1"/>
    <x v="1"/>
    <n v="9.51"/>
    <n v="9.51"/>
    <x v="1"/>
  </r>
  <r>
    <s v="FLI-11493-954"/>
    <x v="590"/>
    <x v="734"/>
    <s v="A-L-0.5"/>
    <n v="4"/>
    <x v="734"/>
    <s v="jkennicottm5@yahoo.co.jp"/>
    <x v="0"/>
    <x v="2"/>
    <x v="1"/>
    <x v="1"/>
    <n v="7.77"/>
    <n v="31.08"/>
    <x v="1"/>
  </r>
  <r>
    <s v="IWL-13117-537"/>
    <x v="457"/>
    <x v="735"/>
    <s v="R-D-0.2"/>
    <n v="3"/>
    <x v="735"/>
    <s v="gruggenm6@nymag.com"/>
    <x v="0"/>
    <x v="0"/>
    <x v="2"/>
    <x v="3"/>
    <n v="2.6849999999999996"/>
    <n v="8.0549999999999997"/>
    <x v="0"/>
  </r>
  <r>
    <s v="OAM-76916-748"/>
    <x v="591"/>
    <x v="736"/>
    <s v="E-D-1"/>
    <n v="3"/>
    <x v="736"/>
    <s v=""/>
    <x v="0"/>
    <x v="1"/>
    <x v="2"/>
    <x v="0"/>
    <n v="12.15"/>
    <n v="36.450000000000003"/>
    <x v="0"/>
  </r>
  <r>
    <s v="UMB-11223-710"/>
    <x v="592"/>
    <x v="737"/>
    <s v="R-D-0.2"/>
    <n v="6"/>
    <x v="737"/>
    <s v="mfrightm8@harvard.edu"/>
    <x v="1"/>
    <x v="0"/>
    <x v="2"/>
    <x v="3"/>
    <n v="2.6849999999999996"/>
    <n v="16.11"/>
    <x v="1"/>
  </r>
  <r>
    <s v="LXR-09892-726"/>
    <x v="402"/>
    <x v="738"/>
    <s v="R-D-2.5"/>
    <n v="2"/>
    <x v="738"/>
    <s v="btartem9@aol.com"/>
    <x v="0"/>
    <x v="0"/>
    <x v="2"/>
    <x v="2"/>
    <n v="20.584999999999997"/>
    <n v="41.169999999999995"/>
    <x v="0"/>
  </r>
  <r>
    <s v="QXX-89943-393"/>
    <x v="593"/>
    <x v="739"/>
    <s v="R-D-0.2"/>
    <n v="4"/>
    <x v="739"/>
    <s v="ckrzysztofiakma@skyrock.com"/>
    <x v="0"/>
    <x v="0"/>
    <x v="2"/>
    <x v="3"/>
    <n v="2.6849999999999996"/>
    <n v="10.739999999999998"/>
    <x v="1"/>
  </r>
  <r>
    <s v="WVS-57822-366"/>
    <x v="594"/>
    <x v="740"/>
    <s v="E-M-2.5"/>
    <n v="4"/>
    <x v="740"/>
    <s v="dpenquetmb@diigo.com"/>
    <x v="0"/>
    <x v="1"/>
    <x v="0"/>
    <x v="2"/>
    <n v="31.624999999999996"/>
    <n v="126.49999999999999"/>
    <x v="1"/>
  </r>
  <r>
    <s v="CLJ-23403-689"/>
    <x v="77"/>
    <x v="741"/>
    <s v="R-L-1"/>
    <n v="2"/>
    <x v="741"/>
    <s v=""/>
    <x v="2"/>
    <x v="0"/>
    <x v="1"/>
    <x v="0"/>
    <n v="11.95"/>
    <n v="23.9"/>
    <x v="1"/>
  </r>
  <r>
    <s v="XNU-83276-288"/>
    <x v="595"/>
    <x v="742"/>
    <s v="R-M-0.5"/>
    <n v="1"/>
    <x v="742"/>
    <s v=""/>
    <x v="0"/>
    <x v="0"/>
    <x v="0"/>
    <x v="1"/>
    <n v="5.97"/>
    <n v="5.97"/>
    <x v="1"/>
  </r>
  <r>
    <s v="YOG-94666-679"/>
    <x v="596"/>
    <x v="743"/>
    <s v="L-D-0.2"/>
    <n v="2"/>
    <x v="743"/>
    <s v=""/>
    <x v="2"/>
    <x v="3"/>
    <x v="2"/>
    <x v="3"/>
    <n v="3.8849999999999998"/>
    <n v="7.77"/>
    <x v="0"/>
  </r>
  <r>
    <s v="KHG-33953-115"/>
    <x v="514"/>
    <x v="744"/>
    <s v="L-D-0.5"/>
    <n v="3"/>
    <x v="744"/>
    <s v="kferrettimf@huffingtonpost.com"/>
    <x v="1"/>
    <x v="3"/>
    <x v="2"/>
    <x v="1"/>
    <n v="7.77"/>
    <n v="23.31"/>
    <x v="1"/>
  </r>
  <r>
    <s v="MHD-95615-696"/>
    <x v="54"/>
    <x v="745"/>
    <s v="R-L-2.5"/>
    <n v="5"/>
    <x v="745"/>
    <s v=""/>
    <x v="0"/>
    <x v="0"/>
    <x v="1"/>
    <x v="2"/>
    <n v="27.484999999999996"/>
    <n v="137.42499999999998"/>
    <x v="1"/>
  </r>
  <r>
    <s v="HBH-64794-080"/>
    <x v="597"/>
    <x v="746"/>
    <s v="R-D-0.2"/>
    <n v="3"/>
    <x v="746"/>
    <s v=""/>
    <x v="0"/>
    <x v="0"/>
    <x v="2"/>
    <x v="3"/>
    <n v="2.6849999999999996"/>
    <n v="8.0549999999999997"/>
    <x v="0"/>
  </r>
  <r>
    <s v="CNJ-56058-223"/>
    <x v="105"/>
    <x v="747"/>
    <s v="L-L-0.5"/>
    <n v="3"/>
    <x v="747"/>
    <s v="abalsdonemi@toplist.cz"/>
    <x v="0"/>
    <x v="3"/>
    <x v="1"/>
    <x v="1"/>
    <n v="9.51"/>
    <n v="28.53"/>
    <x v="1"/>
  </r>
  <r>
    <s v="KHO-27106-786"/>
    <x v="210"/>
    <x v="748"/>
    <s v="A-M-1"/>
    <n v="6"/>
    <x v="748"/>
    <s v="bromeramj@list-manage.com"/>
    <x v="1"/>
    <x v="2"/>
    <x v="0"/>
    <x v="0"/>
    <n v="11.25"/>
    <n v="67.5"/>
    <x v="0"/>
  </r>
  <r>
    <s v="KHO-27106-786"/>
    <x v="210"/>
    <x v="748"/>
    <s v="L-D-2.5"/>
    <n v="6"/>
    <x v="748"/>
    <s v="bromeramj@list-manage.com"/>
    <x v="1"/>
    <x v="3"/>
    <x v="2"/>
    <x v="2"/>
    <n v="29.784999999999997"/>
    <n v="178.70999999999998"/>
    <x v="0"/>
  </r>
  <r>
    <s v="YAC-50329-982"/>
    <x v="598"/>
    <x v="749"/>
    <s v="E-M-2.5"/>
    <n v="1"/>
    <x v="749"/>
    <s v="cbrydeml@tuttocitta.it"/>
    <x v="0"/>
    <x v="1"/>
    <x v="0"/>
    <x v="2"/>
    <n v="31.624999999999996"/>
    <n v="31.624999999999996"/>
    <x v="0"/>
  </r>
  <r>
    <s v="VVL-95291-039"/>
    <x v="360"/>
    <x v="750"/>
    <s v="E-L-0.2"/>
    <n v="2"/>
    <x v="750"/>
    <s v="senefermm@blog.com"/>
    <x v="0"/>
    <x v="1"/>
    <x v="1"/>
    <x v="3"/>
    <n v="4.4550000000000001"/>
    <n v="8.91"/>
    <x v="1"/>
  </r>
  <r>
    <s v="VUT-20974-364"/>
    <x v="62"/>
    <x v="751"/>
    <s v="R-M-0.5"/>
    <n v="6"/>
    <x v="751"/>
    <s v="lhaggerstonemn@independent.co.uk"/>
    <x v="0"/>
    <x v="0"/>
    <x v="0"/>
    <x v="1"/>
    <n v="5.97"/>
    <n v="35.82"/>
    <x v="1"/>
  </r>
  <r>
    <s v="SFC-34054-213"/>
    <x v="599"/>
    <x v="752"/>
    <s v="L-L-0.5"/>
    <n v="4"/>
    <x v="752"/>
    <s v="mgundrymo@omniture.com"/>
    <x v="1"/>
    <x v="3"/>
    <x v="1"/>
    <x v="1"/>
    <n v="9.51"/>
    <n v="38.04"/>
    <x v="1"/>
  </r>
  <r>
    <s v="UDS-04807-593"/>
    <x v="600"/>
    <x v="753"/>
    <s v="L-D-0.5"/>
    <n v="2"/>
    <x v="753"/>
    <s v="bwellanmp@cafepress.com"/>
    <x v="0"/>
    <x v="3"/>
    <x v="2"/>
    <x v="1"/>
    <n v="7.77"/>
    <n v="15.54"/>
    <x v="1"/>
  </r>
  <r>
    <s v="FWE-98471-488"/>
    <x v="601"/>
    <x v="745"/>
    <s v="L-L-1"/>
    <n v="5"/>
    <x v="745"/>
    <s v=""/>
    <x v="0"/>
    <x v="3"/>
    <x v="1"/>
    <x v="0"/>
    <n v="15.85"/>
    <n v="79.25"/>
    <x v="1"/>
  </r>
  <r>
    <s v="RAU-17060-674"/>
    <x v="602"/>
    <x v="754"/>
    <s v="L-L-0.2"/>
    <n v="1"/>
    <x v="754"/>
    <s v="catchesonmr@xinhuanet.com"/>
    <x v="0"/>
    <x v="3"/>
    <x v="1"/>
    <x v="3"/>
    <n v="4.7549999999999999"/>
    <n v="4.7549999999999999"/>
    <x v="0"/>
  </r>
  <r>
    <s v="AOL-13866-711"/>
    <x v="603"/>
    <x v="755"/>
    <s v="E-M-1"/>
    <n v="4"/>
    <x v="755"/>
    <s v="estentonms@google.it"/>
    <x v="0"/>
    <x v="1"/>
    <x v="0"/>
    <x v="0"/>
    <n v="13.75"/>
    <n v="55"/>
    <x v="0"/>
  </r>
  <r>
    <s v="NOA-79645-377"/>
    <x v="604"/>
    <x v="756"/>
    <s v="R-D-0.5"/>
    <n v="5"/>
    <x v="756"/>
    <s v="etrippmt@wp.com"/>
    <x v="0"/>
    <x v="0"/>
    <x v="2"/>
    <x v="1"/>
    <n v="5.3699999999999992"/>
    <n v="26.849999999999994"/>
    <x v="1"/>
  </r>
  <r>
    <s v="KMS-49214-806"/>
    <x v="605"/>
    <x v="757"/>
    <s v="E-L-2.5"/>
    <n v="4"/>
    <x v="757"/>
    <s v="lmacmanusmu@imdb.com"/>
    <x v="0"/>
    <x v="1"/>
    <x v="1"/>
    <x v="2"/>
    <n v="34.154999999999994"/>
    <n v="136.61999999999998"/>
    <x v="1"/>
  </r>
  <r>
    <s v="ABK-08091-531"/>
    <x v="606"/>
    <x v="758"/>
    <s v="L-L-1"/>
    <n v="3"/>
    <x v="758"/>
    <s v="tbenediktovichmv@ebay.com"/>
    <x v="0"/>
    <x v="3"/>
    <x v="1"/>
    <x v="0"/>
    <n v="15.85"/>
    <n v="47.55"/>
    <x v="0"/>
  </r>
  <r>
    <s v="GPT-67705-953"/>
    <x v="446"/>
    <x v="759"/>
    <s v="A-M-0.2"/>
    <n v="5"/>
    <x v="759"/>
    <s v="cbournermw@chronoengine.com"/>
    <x v="0"/>
    <x v="2"/>
    <x v="0"/>
    <x v="3"/>
    <n v="3.375"/>
    <n v="16.875"/>
    <x v="0"/>
  </r>
  <r>
    <s v="JNA-21450-177"/>
    <x v="18"/>
    <x v="760"/>
    <s v="A-D-1"/>
    <n v="3"/>
    <x v="760"/>
    <s v="oskermen3@hatena.ne.jp"/>
    <x v="0"/>
    <x v="2"/>
    <x v="2"/>
    <x v="0"/>
    <n v="9.9499999999999993"/>
    <n v="29.849999999999998"/>
    <x v="0"/>
  </r>
  <r>
    <s v="MPQ-23421-608"/>
    <x v="180"/>
    <x v="761"/>
    <s v="E-M-0.5"/>
    <n v="5"/>
    <x v="761"/>
    <s v="kheddanmy@icq.com"/>
    <x v="0"/>
    <x v="1"/>
    <x v="0"/>
    <x v="1"/>
    <n v="8.25"/>
    <n v="41.25"/>
    <x v="0"/>
  </r>
  <r>
    <s v="NLI-63891-565"/>
    <x v="580"/>
    <x v="762"/>
    <s v="E-M-0.2"/>
    <n v="5"/>
    <x v="762"/>
    <s v="ichartersmz@abc.net.au"/>
    <x v="0"/>
    <x v="1"/>
    <x v="0"/>
    <x v="3"/>
    <n v="4.125"/>
    <n v="20.625"/>
    <x v="1"/>
  </r>
  <r>
    <s v="HHF-36647-854"/>
    <x v="453"/>
    <x v="763"/>
    <s v="A-D-2.5"/>
    <n v="6"/>
    <x v="763"/>
    <s v="aroubertn0@tmall.com"/>
    <x v="0"/>
    <x v="2"/>
    <x v="2"/>
    <x v="2"/>
    <n v="22.884999999999998"/>
    <n v="137.31"/>
    <x v="0"/>
  </r>
  <r>
    <s v="SBN-16537-046"/>
    <x v="259"/>
    <x v="764"/>
    <s v="A-D-0.2"/>
    <n v="1"/>
    <x v="764"/>
    <s v="hmairsn1@so-net.ne.jp"/>
    <x v="0"/>
    <x v="2"/>
    <x v="2"/>
    <x v="3"/>
    <n v="2.9849999999999999"/>
    <n v="2.9849999999999999"/>
    <x v="1"/>
  </r>
  <r>
    <s v="XZD-44484-632"/>
    <x v="607"/>
    <x v="765"/>
    <s v="E-M-1"/>
    <n v="2"/>
    <x v="765"/>
    <s v="hrainforthn2@blog.com"/>
    <x v="0"/>
    <x v="1"/>
    <x v="0"/>
    <x v="0"/>
    <n v="13.75"/>
    <n v="27.5"/>
    <x v="1"/>
  </r>
  <r>
    <s v="XZD-44484-632"/>
    <x v="607"/>
    <x v="765"/>
    <s v="A-D-0.2"/>
    <n v="2"/>
    <x v="765"/>
    <s v="hrainforthn2@blog.com"/>
    <x v="0"/>
    <x v="2"/>
    <x v="2"/>
    <x v="3"/>
    <n v="2.9849999999999999"/>
    <n v="5.97"/>
    <x v="1"/>
  </r>
  <r>
    <s v="IKQ-39946-768"/>
    <x v="385"/>
    <x v="766"/>
    <s v="R-M-1"/>
    <n v="6"/>
    <x v="766"/>
    <s v="ijespern4@theglobeandmail.com"/>
    <x v="0"/>
    <x v="0"/>
    <x v="0"/>
    <x v="0"/>
    <n v="9.9499999999999993"/>
    <n v="59.699999999999996"/>
    <x v="1"/>
  </r>
  <r>
    <s v="KMB-95211-174"/>
    <x v="608"/>
    <x v="767"/>
    <s v="R-D-2.5"/>
    <n v="4"/>
    <x v="767"/>
    <s v="ldwerryhousen5@gravatar.com"/>
    <x v="0"/>
    <x v="0"/>
    <x v="2"/>
    <x v="2"/>
    <n v="20.584999999999997"/>
    <n v="82.339999999999989"/>
    <x v="0"/>
  </r>
  <r>
    <s v="QWY-99467-368"/>
    <x v="609"/>
    <x v="768"/>
    <s v="A-D-2.5"/>
    <n v="1"/>
    <x v="768"/>
    <s v="nbroomern6@examiner.com"/>
    <x v="0"/>
    <x v="2"/>
    <x v="2"/>
    <x v="2"/>
    <n v="22.884999999999998"/>
    <n v="22.884999999999998"/>
    <x v="1"/>
  </r>
  <r>
    <s v="SRG-76791-614"/>
    <x v="147"/>
    <x v="769"/>
    <s v="E-L-0.5"/>
    <n v="1"/>
    <x v="769"/>
    <s v="kthoumassonn7@bloglovin.com"/>
    <x v="0"/>
    <x v="1"/>
    <x v="1"/>
    <x v="1"/>
    <n v="8.91"/>
    <n v="8.91"/>
    <x v="0"/>
  </r>
  <r>
    <s v="VSN-94485-621"/>
    <x v="172"/>
    <x v="770"/>
    <s v="A-D-0.2"/>
    <n v="4"/>
    <x v="770"/>
    <s v="fhabberghamn8@discovery.com"/>
    <x v="0"/>
    <x v="2"/>
    <x v="2"/>
    <x v="3"/>
    <n v="2.9849999999999999"/>
    <n v="11.94"/>
    <x v="1"/>
  </r>
  <r>
    <s v="UFZ-24348-219"/>
    <x v="610"/>
    <x v="745"/>
    <s v="L-M-2.5"/>
    <n v="3"/>
    <x v="745"/>
    <s v=""/>
    <x v="0"/>
    <x v="3"/>
    <x v="0"/>
    <x v="2"/>
    <n v="33.464999999999996"/>
    <n v="100.39499999999998"/>
    <x v="1"/>
  </r>
  <r>
    <s v="UKS-93055-397"/>
    <x v="611"/>
    <x v="771"/>
    <s v="A-D-2.5"/>
    <n v="5"/>
    <x v="771"/>
    <s v="ravrashinna@tamu.edu"/>
    <x v="0"/>
    <x v="2"/>
    <x v="2"/>
    <x v="2"/>
    <n v="22.884999999999998"/>
    <n v="114.42499999999998"/>
    <x v="1"/>
  </r>
  <r>
    <s v="AVH-56062-335"/>
    <x v="612"/>
    <x v="772"/>
    <s v="E-M-0.5"/>
    <n v="5"/>
    <x v="772"/>
    <s v="mdoidgenb@etsy.com"/>
    <x v="0"/>
    <x v="1"/>
    <x v="0"/>
    <x v="1"/>
    <n v="8.25"/>
    <n v="41.25"/>
    <x v="1"/>
  </r>
  <r>
    <s v="HGE-19842-613"/>
    <x v="613"/>
    <x v="773"/>
    <s v="R-L-0.5"/>
    <n v="4"/>
    <x v="773"/>
    <s v="jedinboronc@reverbnation.com"/>
    <x v="0"/>
    <x v="0"/>
    <x v="1"/>
    <x v="1"/>
    <n v="7.169999999999999"/>
    <n v="28.679999999999996"/>
    <x v="0"/>
  </r>
  <r>
    <s v="WBA-85905-175"/>
    <x v="611"/>
    <x v="774"/>
    <s v="L-M-0.2"/>
    <n v="1"/>
    <x v="774"/>
    <s v="ttewelsonnd@cdbaby.com"/>
    <x v="0"/>
    <x v="3"/>
    <x v="0"/>
    <x v="3"/>
    <n v="4.3650000000000002"/>
    <n v="4.3650000000000002"/>
    <x v="1"/>
  </r>
  <r>
    <s v="DZI-35365-596"/>
    <x v="493"/>
    <x v="760"/>
    <s v="E-M-0.2"/>
    <n v="2"/>
    <x v="760"/>
    <s v="oskermen3@hatena.ne.jp"/>
    <x v="0"/>
    <x v="1"/>
    <x v="0"/>
    <x v="3"/>
    <n v="4.125"/>
    <n v="8.25"/>
    <x v="0"/>
  </r>
  <r>
    <s v="XIR-88982-743"/>
    <x v="614"/>
    <x v="775"/>
    <s v="E-M-0.2"/>
    <n v="2"/>
    <x v="775"/>
    <s v="ddrewittnf@mapquest.com"/>
    <x v="0"/>
    <x v="1"/>
    <x v="0"/>
    <x v="3"/>
    <n v="4.125"/>
    <n v="8.25"/>
    <x v="0"/>
  </r>
  <r>
    <s v="VUC-72395-865"/>
    <x v="151"/>
    <x v="776"/>
    <s v="A-D-0.5"/>
    <n v="6"/>
    <x v="776"/>
    <s v="agladhillng@stanford.edu"/>
    <x v="0"/>
    <x v="2"/>
    <x v="2"/>
    <x v="1"/>
    <n v="5.97"/>
    <n v="35.82"/>
    <x v="0"/>
  </r>
  <r>
    <s v="BQJ-44755-910"/>
    <x v="489"/>
    <x v="777"/>
    <s v="E-D-2.5"/>
    <n v="6"/>
    <x v="777"/>
    <s v="mlorineznh@whitehouse.gov"/>
    <x v="0"/>
    <x v="1"/>
    <x v="2"/>
    <x v="2"/>
    <n v="27.945"/>
    <n v="167.67000000000002"/>
    <x v="1"/>
  </r>
  <r>
    <s v="JKC-64636-831"/>
    <x v="615"/>
    <x v="778"/>
    <s v="A-M-2.5"/>
    <n v="2"/>
    <x v="778"/>
    <s v=""/>
    <x v="0"/>
    <x v="2"/>
    <x v="0"/>
    <x v="2"/>
    <n v="25.874999999999996"/>
    <n v="51.749999999999993"/>
    <x v="0"/>
  </r>
  <r>
    <s v="ZKI-78561-066"/>
    <x v="616"/>
    <x v="779"/>
    <s v="A-D-0.2"/>
    <n v="3"/>
    <x v="779"/>
    <s v="mvannj@wikipedia.org"/>
    <x v="0"/>
    <x v="2"/>
    <x v="2"/>
    <x v="3"/>
    <n v="2.9849999999999999"/>
    <n v="8.9550000000000001"/>
    <x v="0"/>
  </r>
  <r>
    <s v="IMP-12563-728"/>
    <x v="578"/>
    <x v="780"/>
    <s v="E-L-0.5"/>
    <n v="6"/>
    <x v="780"/>
    <s v=""/>
    <x v="0"/>
    <x v="1"/>
    <x v="1"/>
    <x v="1"/>
    <n v="8.91"/>
    <n v="53.46"/>
    <x v="1"/>
  </r>
  <r>
    <s v="MZL-81126-390"/>
    <x v="617"/>
    <x v="781"/>
    <s v="A-L-0.2"/>
    <n v="6"/>
    <x v="781"/>
    <s v="jethelstonnl@creativecommons.org"/>
    <x v="0"/>
    <x v="2"/>
    <x v="1"/>
    <x v="3"/>
    <n v="3.8849999999999998"/>
    <n v="23.31"/>
    <x v="0"/>
  </r>
  <r>
    <s v="MZL-81126-390"/>
    <x v="617"/>
    <x v="781"/>
    <s v="A-M-0.2"/>
    <n v="2"/>
    <x v="781"/>
    <s v="jethelstonnl@creativecommons.org"/>
    <x v="0"/>
    <x v="2"/>
    <x v="0"/>
    <x v="3"/>
    <n v="3.375"/>
    <n v="6.75"/>
    <x v="0"/>
  </r>
  <r>
    <s v="TVF-57766-608"/>
    <x v="155"/>
    <x v="782"/>
    <s v="L-D-0.5"/>
    <n v="1"/>
    <x v="782"/>
    <s v="peberznn@woothemes.com"/>
    <x v="0"/>
    <x v="3"/>
    <x v="2"/>
    <x v="1"/>
    <n v="7.77"/>
    <n v="7.77"/>
    <x v="0"/>
  </r>
  <r>
    <s v="RUX-37995-892"/>
    <x v="461"/>
    <x v="783"/>
    <s v="L-D-2.5"/>
    <n v="4"/>
    <x v="783"/>
    <s v="bgaishno@altervista.org"/>
    <x v="0"/>
    <x v="3"/>
    <x v="2"/>
    <x v="2"/>
    <n v="29.784999999999997"/>
    <n v="119.13999999999999"/>
    <x v="0"/>
  </r>
  <r>
    <s v="AVK-76526-953"/>
    <x v="87"/>
    <x v="784"/>
    <s v="A-D-1"/>
    <n v="2"/>
    <x v="784"/>
    <s v="ldantonnp@miitbeian.gov.cn"/>
    <x v="0"/>
    <x v="2"/>
    <x v="2"/>
    <x v="0"/>
    <n v="9.9499999999999993"/>
    <n v="19.899999999999999"/>
    <x v="1"/>
  </r>
  <r>
    <s v="RIU-02231-623"/>
    <x v="618"/>
    <x v="785"/>
    <s v="R-L-0.5"/>
    <n v="5"/>
    <x v="785"/>
    <s v="smorrallnq@answers.com"/>
    <x v="0"/>
    <x v="0"/>
    <x v="1"/>
    <x v="1"/>
    <n v="7.169999999999999"/>
    <n v="35.849999999999994"/>
    <x v="0"/>
  </r>
  <r>
    <s v="WFK-99317-827"/>
    <x v="619"/>
    <x v="786"/>
    <s v="L-D-2.5"/>
    <n v="3"/>
    <x v="786"/>
    <s v="dcrownshawnr@photobucket.com"/>
    <x v="0"/>
    <x v="3"/>
    <x v="2"/>
    <x v="2"/>
    <n v="29.784999999999997"/>
    <n v="89.35499999999999"/>
    <x v="1"/>
  </r>
  <r>
    <s v="SFD-00372-284"/>
    <x v="440"/>
    <x v="760"/>
    <s v="L-M-0.2"/>
    <n v="2"/>
    <x v="760"/>
    <s v="oskermen3@hatena.ne.jp"/>
    <x v="0"/>
    <x v="3"/>
    <x v="0"/>
    <x v="3"/>
    <n v="4.3650000000000002"/>
    <n v="8.73"/>
    <x v="0"/>
  </r>
  <r>
    <s v="SXC-62166-515"/>
    <x v="489"/>
    <x v="787"/>
    <s v="R-L-2.5"/>
    <n v="5"/>
    <x v="787"/>
    <s v="jreddochnt@sun.com"/>
    <x v="0"/>
    <x v="0"/>
    <x v="1"/>
    <x v="2"/>
    <n v="27.484999999999996"/>
    <n v="137.42499999999998"/>
    <x v="1"/>
  </r>
  <r>
    <s v="YIE-87008-621"/>
    <x v="620"/>
    <x v="788"/>
    <s v="L-M-0.5"/>
    <n v="4"/>
    <x v="788"/>
    <s v="stitleynu@whitehouse.gov"/>
    <x v="0"/>
    <x v="3"/>
    <x v="0"/>
    <x v="1"/>
    <n v="8.73"/>
    <n v="34.92"/>
    <x v="1"/>
  </r>
  <r>
    <s v="HRM-94548-288"/>
    <x v="621"/>
    <x v="789"/>
    <s v="A-L-2.5"/>
    <n v="6"/>
    <x v="789"/>
    <s v="rsimaonv@simplemachines.org"/>
    <x v="0"/>
    <x v="2"/>
    <x v="1"/>
    <x v="2"/>
    <n v="29.784999999999997"/>
    <n v="178.70999999999998"/>
    <x v="1"/>
  </r>
  <r>
    <s v="UJG-34731-295"/>
    <x v="374"/>
    <x v="790"/>
    <s v="A-M-2.5"/>
    <n v="1"/>
    <x v="790"/>
    <s v=""/>
    <x v="0"/>
    <x v="2"/>
    <x v="0"/>
    <x v="2"/>
    <n v="25.874999999999996"/>
    <n v="25.874999999999996"/>
    <x v="1"/>
  </r>
  <r>
    <s v="TWD-70988-853"/>
    <x v="345"/>
    <x v="791"/>
    <s v="L-D-1"/>
    <n v="6"/>
    <x v="791"/>
    <s v="nchisholmnx@example.com"/>
    <x v="0"/>
    <x v="3"/>
    <x v="2"/>
    <x v="0"/>
    <n v="12.95"/>
    <n v="77.699999999999989"/>
    <x v="0"/>
  </r>
  <r>
    <s v="CIX-22904-641"/>
    <x v="622"/>
    <x v="792"/>
    <s v="R-M-1"/>
    <n v="1"/>
    <x v="792"/>
    <s v="goatsny@live.com"/>
    <x v="0"/>
    <x v="0"/>
    <x v="0"/>
    <x v="0"/>
    <n v="9.9499999999999993"/>
    <n v="9.9499999999999993"/>
    <x v="0"/>
  </r>
  <r>
    <s v="DLV-65840-759"/>
    <x v="623"/>
    <x v="793"/>
    <s v="L-M-1"/>
    <n v="2"/>
    <x v="793"/>
    <s v="mbirkinnz@java.com"/>
    <x v="0"/>
    <x v="3"/>
    <x v="0"/>
    <x v="0"/>
    <n v="14.55"/>
    <n v="29.1"/>
    <x v="0"/>
  </r>
  <r>
    <s v="RXN-55491-201"/>
    <x v="354"/>
    <x v="794"/>
    <s v="R-L-0.2"/>
    <n v="6"/>
    <x v="794"/>
    <s v="rpysono0@constantcontact.com"/>
    <x v="1"/>
    <x v="0"/>
    <x v="1"/>
    <x v="3"/>
    <n v="3.5849999999999995"/>
    <n v="21.509999999999998"/>
    <x v="1"/>
  </r>
  <r>
    <s v="UHK-63283-868"/>
    <x v="624"/>
    <x v="795"/>
    <s v="A-M-0.5"/>
    <n v="1"/>
    <x v="795"/>
    <s v="mmacconnechieo9@reuters.com"/>
    <x v="0"/>
    <x v="2"/>
    <x v="0"/>
    <x v="1"/>
    <n v="6.75"/>
    <n v="6.75"/>
    <x v="0"/>
  </r>
  <r>
    <s v="PJC-31401-893"/>
    <x v="561"/>
    <x v="796"/>
    <s v="A-D-0.5"/>
    <n v="3"/>
    <x v="796"/>
    <s v="rtreachero2@usa.gov"/>
    <x v="1"/>
    <x v="2"/>
    <x v="2"/>
    <x v="1"/>
    <n v="5.97"/>
    <n v="17.91"/>
    <x v="1"/>
  </r>
  <r>
    <s v="HHO-79903-185"/>
    <x v="42"/>
    <x v="797"/>
    <s v="A-L-2.5"/>
    <n v="1"/>
    <x v="797"/>
    <s v="bfattorinio3@quantcast.com"/>
    <x v="1"/>
    <x v="2"/>
    <x v="1"/>
    <x v="2"/>
    <n v="29.784999999999997"/>
    <n v="29.784999999999997"/>
    <x v="0"/>
  </r>
  <r>
    <s v="YWM-07310-594"/>
    <x v="267"/>
    <x v="798"/>
    <s v="E-M-0.5"/>
    <n v="5"/>
    <x v="798"/>
    <s v="mpalleskeo4@nyu.edu"/>
    <x v="0"/>
    <x v="1"/>
    <x v="0"/>
    <x v="1"/>
    <n v="8.25"/>
    <n v="41.25"/>
    <x v="0"/>
  </r>
  <r>
    <s v="FHD-94983-982"/>
    <x v="625"/>
    <x v="799"/>
    <s v="R-M-0.5"/>
    <n v="3"/>
    <x v="799"/>
    <s v=""/>
    <x v="0"/>
    <x v="0"/>
    <x v="0"/>
    <x v="1"/>
    <n v="5.97"/>
    <n v="17.91"/>
    <x v="0"/>
  </r>
  <r>
    <s v="WQK-10857-119"/>
    <x v="616"/>
    <x v="800"/>
    <s v="E-D-0.5"/>
    <n v="1"/>
    <x v="800"/>
    <s v="fantcliffeo6@amazon.co.jp"/>
    <x v="1"/>
    <x v="1"/>
    <x v="2"/>
    <x v="1"/>
    <n v="7.29"/>
    <n v="7.29"/>
    <x v="0"/>
  </r>
  <r>
    <s v="DXA-50313-073"/>
    <x v="626"/>
    <x v="801"/>
    <s v="E-L-1"/>
    <n v="2"/>
    <x v="801"/>
    <s v="pmatignono7@harvard.edu"/>
    <x v="2"/>
    <x v="1"/>
    <x v="1"/>
    <x v="0"/>
    <n v="14.85"/>
    <n v="29.7"/>
    <x v="0"/>
  </r>
  <r>
    <s v="ONW-00560-570"/>
    <x v="52"/>
    <x v="802"/>
    <s v="A-M-1"/>
    <n v="2"/>
    <x v="802"/>
    <s v="cweondo8@theglobeandmail.com"/>
    <x v="0"/>
    <x v="2"/>
    <x v="0"/>
    <x v="0"/>
    <n v="11.25"/>
    <n v="22.5"/>
    <x v="1"/>
  </r>
  <r>
    <s v="BRJ-19414-277"/>
    <x v="622"/>
    <x v="795"/>
    <s v="R-M-0.2"/>
    <n v="4"/>
    <x v="795"/>
    <s v="mmacconnechieo9@reuters.com"/>
    <x v="0"/>
    <x v="0"/>
    <x v="0"/>
    <x v="3"/>
    <n v="2.9849999999999999"/>
    <n v="11.94"/>
    <x v="0"/>
  </r>
  <r>
    <s v="MIQ-16322-908"/>
    <x v="627"/>
    <x v="803"/>
    <s v="A-L-1"/>
    <n v="2"/>
    <x v="803"/>
    <s v="jskentelberyoa@paypal.com"/>
    <x v="0"/>
    <x v="2"/>
    <x v="1"/>
    <x v="0"/>
    <n v="12.95"/>
    <n v="25.9"/>
    <x v="1"/>
  </r>
  <r>
    <s v="MVO-39328-830"/>
    <x v="628"/>
    <x v="804"/>
    <s v="L-M-0.5"/>
    <n v="5"/>
    <x v="804"/>
    <s v="ocomberob@goo.gl"/>
    <x v="1"/>
    <x v="3"/>
    <x v="0"/>
    <x v="1"/>
    <n v="8.73"/>
    <n v="43.650000000000006"/>
    <x v="1"/>
  </r>
  <r>
    <s v="MVO-39328-830"/>
    <x v="628"/>
    <x v="804"/>
    <s v="A-L-0.5"/>
    <n v="6"/>
    <x v="804"/>
    <s v="ocomberob@goo.gl"/>
    <x v="1"/>
    <x v="2"/>
    <x v="1"/>
    <x v="1"/>
    <n v="7.77"/>
    <n v="46.62"/>
    <x v="1"/>
  </r>
  <r>
    <s v="NTJ-88319-746"/>
    <x v="629"/>
    <x v="805"/>
    <s v="L-L-0.5"/>
    <n v="3"/>
    <x v="805"/>
    <s v="ztramelod@netlog.com"/>
    <x v="0"/>
    <x v="3"/>
    <x v="1"/>
    <x v="1"/>
    <n v="9.51"/>
    <n v="28.53"/>
    <x v="1"/>
  </r>
  <r>
    <s v="LCY-24377-948"/>
    <x v="630"/>
    <x v="806"/>
    <s v="R-L-2.5"/>
    <n v="1"/>
    <x v="806"/>
    <s v=""/>
    <x v="0"/>
    <x v="0"/>
    <x v="1"/>
    <x v="2"/>
    <n v="27.484999999999996"/>
    <n v="27.484999999999996"/>
    <x v="0"/>
  </r>
  <r>
    <s v="FWD-85967-769"/>
    <x v="631"/>
    <x v="807"/>
    <s v="E-D-0.2"/>
    <n v="3"/>
    <x v="807"/>
    <s v=""/>
    <x v="0"/>
    <x v="1"/>
    <x v="2"/>
    <x v="3"/>
    <n v="3.645"/>
    <n v="10.935"/>
    <x v="1"/>
  </r>
  <r>
    <s v="KTO-53793-109"/>
    <x v="229"/>
    <x v="808"/>
    <s v="R-L-0.2"/>
    <n v="2"/>
    <x v="808"/>
    <s v="chatfullog@ebay.com"/>
    <x v="0"/>
    <x v="0"/>
    <x v="1"/>
    <x v="3"/>
    <n v="3.5849999999999995"/>
    <n v="7.169999999999999"/>
    <x v="1"/>
  </r>
  <r>
    <s v="OCK-89033-348"/>
    <x v="632"/>
    <x v="809"/>
    <s v="A-L-0.2"/>
    <n v="6"/>
    <x v="809"/>
    <s v=""/>
    <x v="0"/>
    <x v="2"/>
    <x v="1"/>
    <x v="3"/>
    <n v="3.8849999999999998"/>
    <n v="23.31"/>
    <x v="0"/>
  </r>
  <r>
    <s v="GPZ-36017-366"/>
    <x v="633"/>
    <x v="810"/>
    <s v="A-D-2.5"/>
    <n v="5"/>
    <x v="810"/>
    <s v="kmarrisonoq@dropbox.com"/>
    <x v="0"/>
    <x v="2"/>
    <x v="2"/>
    <x v="2"/>
    <n v="22.884999999999998"/>
    <n v="114.42499999999998"/>
    <x v="0"/>
  </r>
  <r>
    <s v="BZP-33213-637"/>
    <x v="95"/>
    <x v="811"/>
    <s v="A-M-2.5"/>
    <n v="3"/>
    <x v="811"/>
    <s v="lagnolooj@pinterest.com"/>
    <x v="0"/>
    <x v="2"/>
    <x v="0"/>
    <x v="2"/>
    <n v="25.874999999999996"/>
    <n v="77.624999999999986"/>
    <x v="0"/>
  </r>
  <r>
    <s v="WFH-21507-708"/>
    <x v="521"/>
    <x v="812"/>
    <s v="R-D-0.5"/>
    <n v="1"/>
    <x v="812"/>
    <s v="dkiddyok@fda.gov"/>
    <x v="0"/>
    <x v="0"/>
    <x v="2"/>
    <x v="1"/>
    <n v="5.3699999999999992"/>
    <n v="5.3699999999999992"/>
    <x v="0"/>
  </r>
  <r>
    <s v="HST-96923-073"/>
    <x v="76"/>
    <x v="813"/>
    <s v="R-D-2.5"/>
    <n v="6"/>
    <x v="813"/>
    <s v="hpetroulisol@state.tx.us"/>
    <x v="1"/>
    <x v="0"/>
    <x v="2"/>
    <x v="2"/>
    <n v="20.584999999999997"/>
    <n v="123.50999999999999"/>
    <x v="1"/>
  </r>
  <r>
    <s v="ENN-79947-323"/>
    <x v="634"/>
    <x v="814"/>
    <s v="L-M-0.5"/>
    <n v="2"/>
    <x v="814"/>
    <s v="mschollom@taobao.com"/>
    <x v="0"/>
    <x v="3"/>
    <x v="0"/>
    <x v="1"/>
    <n v="8.73"/>
    <n v="17.46"/>
    <x v="1"/>
  </r>
  <r>
    <s v="BHA-47429-889"/>
    <x v="635"/>
    <x v="815"/>
    <s v="E-L-0.2"/>
    <n v="3"/>
    <x v="815"/>
    <s v="kfersonon@g.co"/>
    <x v="0"/>
    <x v="1"/>
    <x v="1"/>
    <x v="3"/>
    <n v="4.4550000000000001"/>
    <n v="13.365"/>
    <x v="1"/>
  </r>
  <r>
    <s v="SZY-63017-318"/>
    <x v="636"/>
    <x v="816"/>
    <s v="A-L-0.2"/>
    <n v="2"/>
    <x v="816"/>
    <s v="bkellowayoo@omniture.com"/>
    <x v="0"/>
    <x v="2"/>
    <x v="1"/>
    <x v="3"/>
    <n v="3.8849999999999998"/>
    <n v="7.77"/>
    <x v="0"/>
  </r>
  <r>
    <s v="LCU-93317-340"/>
    <x v="637"/>
    <x v="817"/>
    <s v="R-D-0.2"/>
    <n v="1"/>
    <x v="817"/>
    <s v="soliffeop@yellowbook.com"/>
    <x v="0"/>
    <x v="0"/>
    <x v="2"/>
    <x v="3"/>
    <n v="2.6849999999999996"/>
    <n v="2.6849999999999996"/>
    <x v="0"/>
  </r>
  <r>
    <s v="UOM-71431-481"/>
    <x v="182"/>
    <x v="810"/>
    <s v="R-D-2.5"/>
    <n v="1"/>
    <x v="810"/>
    <s v="kmarrisonoq@dropbox.com"/>
    <x v="0"/>
    <x v="0"/>
    <x v="2"/>
    <x v="2"/>
    <n v="20.584999999999997"/>
    <n v="20.584999999999997"/>
    <x v="0"/>
  </r>
  <r>
    <s v="PJH-42618-877"/>
    <x v="479"/>
    <x v="818"/>
    <s v="A-D-2.5"/>
    <n v="5"/>
    <x v="818"/>
    <s v="cdolohuntyor@dailymail.co.uk"/>
    <x v="0"/>
    <x v="2"/>
    <x v="2"/>
    <x v="2"/>
    <n v="22.884999999999998"/>
    <n v="114.42499999999998"/>
    <x v="0"/>
  </r>
  <r>
    <s v="XED-90333-402"/>
    <x v="638"/>
    <x v="819"/>
    <s v="E-M-0.2"/>
    <n v="5"/>
    <x v="819"/>
    <s v="pvasilenkoos@addtoany.com"/>
    <x v="2"/>
    <x v="1"/>
    <x v="0"/>
    <x v="3"/>
    <n v="4.125"/>
    <n v="20.625"/>
    <x v="1"/>
  </r>
  <r>
    <s v="IKK-62234-199"/>
    <x v="639"/>
    <x v="820"/>
    <s v="L-L-0.5"/>
    <n v="6"/>
    <x v="820"/>
    <s v="rschankelborgot@ameblo.jp"/>
    <x v="0"/>
    <x v="3"/>
    <x v="1"/>
    <x v="1"/>
    <n v="9.51"/>
    <n v="57.06"/>
    <x v="0"/>
  </r>
  <r>
    <s v="KAW-95195-329"/>
    <x v="640"/>
    <x v="821"/>
    <s v="R-D-2.5"/>
    <n v="4"/>
    <x v="821"/>
    <s v=""/>
    <x v="1"/>
    <x v="0"/>
    <x v="2"/>
    <x v="2"/>
    <n v="20.584999999999997"/>
    <n v="82.339999999999989"/>
    <x v="0"/>
  </r>
  <r>
    <s v="QDO-57268-842"/>
    <x v="612"/>
    <x v="822"/>
    <s v="E-M-2.5"/>
    <n v="5"/>
    <x v="822"/>
    <s v=""/>
    <x v="0"/>
    <x v="1"/>
    <x v="0"/>
    <x v="2"/>
    <n v="31.624999999999996"/>
    <n v="158.12499999999997"/>
    <x v="1"/>
  </r>
  <r>
    <s v="IIZ-24416-212"/>
    <x v="641"/>
    <x v="823"/>
    <s v="R-D-0.5"/>
    <n v="6"/>
    <x v="823"/>
    <s v="bcargenow@geocities.jp"/>
    <x v="0"/>
    <x v="0"/>
    <x v="2"/>
    <x v="1"/>
    <n v="5.3699999999999992"/>
    <n v="32.22"/>
    <x v="0"/>
  </r>
  <r>
    <s v="AWP-11469-510"/>
    <x v="36"/>
    <x v="824"/>
    <s v="E-D-1"/>
    <n v="2"/>
    <x v="824"/>
    <s v="rsticklerox@printfriendly.com"/>
    <x v="2"/>
    <x v="1"/>
    <x v="2"/>
    <x v="0"/>
    <n v="12.15"/>
    <n v="24.3"/>
    <x v="1"/>
  </r>
  <r>
    <s v="KXA-27983-918"/>
    <x v="642"/>
    <x v="825"/>
    <s v="R-L-0.5"/>
    <n v="5"/>
    <x v="825"/>
    <s v=""/>
    <x v="0"/>
    <x v="0"/>
    <x v="1"/>
    <x v="1"/>
    <n v="7.169999999999999"/>
    <n v="35.849999999999994"/>
    <x v="1"/>
  </r>
  <r>
    <s v="VKQ-39009-292"/>
    <x v="219"/>
    <x v="822"/>
    <s v="L-M-1"/>
    <n v="5"/>
    <x v="822"/>
    <s v=""/>
    <x v="0"/>
    <x v="3"/>
    <x v="0"/>
    <x v="0"/>
    <n v="14.55"/>
    <n v="72.75"/>
    <x v="1"/>
  </r>
  <r>
    <s v="PDB-98743-282"/>
    <x v="643"/>
    <x v="826"/>
    <s v="L-L-1"/>
    <n v="3"/>
    <x v="826"/>
    <s v=""/>
    <x v="1"/>
    <x v="3"/>
    <x v="1"/>
    <x v="0"/>
    <n v="15.85"/>
    <n v="47.55"/>
    <x v="1"/>
  </r>
  <r>
    <s v="SXW-34014-556"/>
    <x v="644"/>
    <x v="827"/>
    <s v="R-L-0.2"/>
    <n v="1"/>
    <x v="827"/>
    <s v="djevonp1@ibm.com"/>
    <x v="0"/>
    <x v="0"/>
    <x v="1"/>
    <x v="3"/>
    <n v="3.5849999999999995"/>
    <n v="3.5849999999999995"/>
    <x v="0"/>
  </r>
  <r>
    <s v="QOJ-38788-727"/>
    <x v="136"/>
    <x v="828"/>
    <s v="E-M-2.5"/>
    <n v="5"/>
    <x v="828"/>
    <s v="hrannerp2@omniture.com"/>
    <x v="0"/>
    <x v="1"/>
    <x v="0"/>
    <x v="2"/>
    <n v="31.624999999999996"/>
    <n v="158.12499999999997"/>
    <x v="1"/>
  </r>
  <r>
    <s v="TGF-38649-658"/>
    <x v="645"/>
    <x v="829"/>
    <s v="L-M-0.5"/>
    <n v="2"/>
    <x v="829"/>
    <s v="bimriep3@addtoany.com"/>
    <x v="0"/>
    <x v="3"/>
    <x v="0"/>
    <x v="1"/>
    <n v="8.73"/>
    <n v="17.46"/>
    <x v="1"/>
  </r>
  <r>
    <s v="EAI-25194-209"/>
    <x v="646"/>
    <x v="830"/>
    <s v="A-L-2.5"/>
    <n v="5"/>
    <x v="830"/>
    <s v="dsopperp4@eventbrite.com"/>
    <x v="0"/>
    <x v="2"/>
    <x v="1"/>
    <x v="2"/>
    <n v="29.784999999999997"/>
    <n v="148.92499999999998"/>
    <x v="1"/>
  </r>
  <r>
    <s v="IJK-34441-720"/>
    <x v="647"/>
    <x v="831"/>
    <s v="A-M-0.5"/>
    <n v="6"/>
    <x v="831"/>
    <s v=""/>
    <x v="0"/>
    <x v="2"/>
    <x v="0"/>
    <x v="1"/>
    <n v="6.75"/>
    <n v="40.5"/>
    <x v="0"/>
  </r>
  <r>
    <s v="ZMC-00336-619"/>
    <x v="591"/>
    <x v="832"/>
    <s v="A-M-0.5"/>
    <n v="4"/>
    <x v="832"/>
    <s v="lledgleyp6@de.vu"/>
    <x v="0"/>
    <x v="2"/>
    <x v="0"/>
    <x v="1"/>
    <n v="6.75"/>
    <n v="27"/>
    <x v="0"/>
  </r>
  <r>
    <s v="UPX-54529-618"/>
    <x v="648"/>
    <x v="833"/>
    <s v="L-D-1"/>
    <n v="3"/>
    <x v="833"/>
    <s v="tmenaryp7@phoca.cz"/>
    <x v="0"/>
    <x v="3"/>
    <x v="2"/>
    <x v="0"/>
    <n v="12.95"/>
    <n v="38.849999999999994"/>
    <x v="1"/>
  </r>
  <r>
    <s v="DLX-01059-899"/>
    <x v="191"/>
    <x v="834"/>
    <s v="R-L-1"/>
    <n v="5"/>
    <x v="834"/>
    <s v="gciccottip8@so-net.ne.jp"/>
    <x v="0"/>
    <x v="0"/>
    <x v="1"/>
    <x v="0"/>
    <n v="11.95"/>
    <n v="59.75"/>
    <x v="1"/>
  </r>
  <r>
    <s v="MEK-85120-243"/>
    <x v="649"/>
    <x v="835"/>
    <s v="R-L-0.2"/>
    <n v="3"/>
    <x v="835"/>
    <s v=""/>
    <x v="0"/>
    <x v="0"/>
    <x v="1"/>
    <x v="3"/>
    <n v="3.5849999999999995"/>
    <n v="10.754999999999999"/>
    <x v="1"/>
  </r>
  <r>
    <s v="NFI-37188-246"/>
    <x v="553"/>
    <x v="836"/>
    <s v="A-D-2.5"/>
    <n v="4"/>
    <x v="836"/>
    <s v="wjallinpa@pcworld.com"/>
    <x v="0"/>
    <x v="2"/>
    <x v="2"/>
    <x v="2"/>
    <n v="22.884999999999998"/>
    <n v="91.539999999999992"/>
    <x v="1"/>
  </r>
  <r>
    <s v="BXH-62195-013"/>
    <x v="584"/>
    <x v="837"/>
    <s v="A-M-1"/>
    <n v="4"/>
    <x v="837"/>
    <s v="mbogeypb@thetimes.co.uk"/>
    <x v="0"/>
    <x v="2"/>
    <x v="0"/>
    <x v="0"/>
    <n v="11.25"/>
    <n v="45"/>
    <x v="0"/>
  </r>
  <r>
    <s v="YLK-78851-470"/>
    <x v="650"/>
    <x v="838"/>
    <s v="R-M-2.5"/>
    <n v="6"/>
    <x v="838"/>
    <s v=""/>
    <x v="0"/>
    <x v="0"/>
    <x v="0"/>
    <x v="2"/>
    <n v="22.884999999999998"/>
    <n v="137.31"/>
    <x v="0"/>
  </r>
  <r>
    <s v="DXY-76225-633"/>
    <x v="121"/>
    <x v="839"/>
    <s v="A-M-0.5"/>
    <n v="1"/>
    <x v="839"/>
    <s v="mcobbledickpd@ucsd.edu"/>
    <x v="0"/>
    <x v="2"/>
    <x v="0"/>
    <x v="1"/>
    <n v="6.75"/>
    <n v="6.75"/>
    <x v="1"/>
  </r>
  <r>
    <s v="UHP-24614-199"/>
    <x v="472"/>
    <x v="840"/>
    <s v="A-M-1"/>
    <n v="4"/>
    <x v="840"/>
    <s v="alewrype@whitehouse.gov"/>
    <x v="0"/>
    <x v="2"/>
    <x v="0"/>
    <x v="0"/>
    <n v="11.25"/>
    <n v="45"/>
    <x v="1"/>
  </r>
  <r>
    <s v="HBY-35655-049"/>
    <x v="594"/>
    <x v="841"/>
    <s v="E-D-2.5"/>
    <n v="3"/>
    <x v="841"/>
    <s v="ihesselpf@ox.ac.uk"/>
    <x v="0"/>
    <x v="1"/>
    <x v="2"/>
    <x v="2"/>
    <n v="27.945"/>
    <n v="83.835000000000008"/>
    <x v="0"/>
  </r>
  <r>
    <s v="DCE-22886-861"/>
    <x v="89"/>
    <x v="842"/>
    <s v="E-D-0.2"/>
    <n v="1"/>
    <x v="842"/>
    <s v=""/>
    <x v="1"/>
    <x v="1"/>
    <x v="2"/>
    <x v="3"/>
    <n v="3.645"/>
    <n v="3.645"/>
    <x v="0"/>
  </r>
  <r>
    <s v="QTG-93823-843"/>
    <x v="651"/>
    <x v="843"/>
    <s v="A-M-0.5"/>
    <n v="1"/>
    <x v="843"/>
    <s v="csorrellph@amazon.com"/>
    <x v="2"/>
    <x v="2"/>
    <x v="0"/>
    <x v="1"/>
    <n v="6.75"/>
    <n v="6.75"/>
    <x v="1"/>
  </r>
  <r>
    <s v="QTG-93823-843"/>
    <x v="651"/>
    <x v="843"/>
    <s v="E-D-0.5"/>
    <n v="3"/>
    <x v="843"/>
    <s v="csorrellph@amazon.com"/>
    <x v="2"/>
    <x v="1"/>
    <x v="2"/>
    <x v="1"/>
    <n v="7.29"/>
    <n v="21.87"/>
    <x v="1"/>
  </r>
  <r>
    <s v="WFT-16178-396"/>
    <x v="249"/>
    <x v="844"/>
    <s v="R-D-0.2"/>
    <n v="5"/>
    <x v="844"/>
    <s v="qheavysidepj@unc.edu"/>
    <x v="0"/>
    <x v="0"/>
    <x v="2"/>
    <x v="3"/>
    <n v="2.6849999999999996"/>
    <n v="13.424999999999997"/>
    <x v="0"/>
  </r>
  <r>
    <s v="ERC-54560-934"/>
    <x v="652"/>
    <x v="845"/>
    <s v="R-D-2.5"/>
    <n v="6"/>
    <x v="845"/>
    <s v="hreuvenpk@whitehouse.gov"/>
    <x v="0"/>
    <x v="0"/>
    <x v="2"/>
    <x v="2"/>
    <n v="20.584999999999997"/>
    <n v="123.50999999999999"/>
    <x v="1"/>
  </r>
  <r>
    <s v="RUK-78200-416"/>
    <x v="653"/>
    <x v="846"/>
    <s v="L-D-0.2"/>
    <n v="2"/>
    <x v="846"/>
    <s v="mattwoolpl@nba.com"/>
    <x v="0"/>
    <x v="3"/>
    <x v="2"/>
    <x v="3"/>
    <n v="3.8849999999999998"/>
    <n v="7.77"/>
    <x v="1"/>
  </r>
  <r>
    <s v="KHK-13105-388"/>
    <x v="177"/>
    <x v="847"/>
    <s v="A-M-1"/>
    <n v="6"/>
    <x v="847"/>
    <s v=""/>
    <x v="0"/>
    <x v="2"/>
    <x v="0"/>
    <x v="0"/>
    <n v="11.25"/>
    <n v="67.5"/>
    <x v="0"/>
  </r>
  <r>
    <s v="NJR-03699-189"/>
    <x v="22"/>
    <x v="848"/>
    <s v="E-D-2.5"/>
    <n v="1"/>
    <x v="848"/>
    <s v="gwynespn@dagondesign.com"/>
    <x v="0"/>
    <x v="1"/>
    <x v="2"/>
    <x v="2"/>
    <n v="27.945"/>
    <n v="27.945"/>
    <x v="1"/>
  </r>
  <r>
    <s v="PJV-20427-019"/>
    <x v="508"/>
    <x v="849"/>
    <s v="A-L-2.5"/>
    <n v="3"/>
    <x v="849"/>
    <s v="cmaccourtpo@amazon.com"/>
    <x v="0"/>
    <x v="2"/>
    <x v="1"/>
    <x v="2"/>
    <n v="29.784999999999997"/>
    <n v="89.35499999999999"/>
    <x v="1"/>
  </r>
  <r>
    <s v="UGK-07613-982"/>
    <x v="654"/>
    <x v="822"/>
    <s v="A-M-0.5"/>
    <n v="3"/>
    <x v="822"/>
    <s v=""/>
    <x v="0"/>
    <x v="2"/>
    <x v="0"/>
    <x v="1"/>
    <n v="6.75"/>
    <n v="20.25"/>
    <x v="1"/>
  </r>
  <r>
    <s v="OLA-68289-577"/>
    <x v="524"/>
    <x v="850"/>
    <s v="A-M-0.5"/>
    <n v="5"/>
    <x v="850"/>
    <s v="ewilsonepq@eepurl.com"/>
    <x v="0"/>
    <x v="2"/>
    <x v="0"/>
    <x v="1"/>
    <n v="6.75"/>
    <n v="33.75"/>
    <x v="0"/>
  </r>
  <r>
    <s v="TNR-84447-052"/>
    <x v="655"/>
    <x v="851"/>
    <s v="E-D-2.5"/>
    <n v="4"/>
    <x v="851"/>
    <s v="dduffiepr@time.com"/>
    <x v="0"/>
    <x v="1"/>
    <x v="2"/>
    <x v="2"/>
    <n v="27.945"/>
    <n v="111.78"/>
    <x v="1"/>
  </r>
  <r>
    <s v="FBZ-64200-586"/>
    <x v="523"/>
    <x v="852"/>
    <s v="E-M-2.5"/>
    <n v="2"/>
    <x v="852"/>
    <s v="mmatiasekps@ucoz.ru"/>
    <x v="0"/>
    <x v="1"/>
    <x v="0"/>
    <x v="2"/>
    <n v="31.624999999999996"/>
    <n v="63.249999999999993"/>
    <x v="0"/>
  </r>
  <r>
    <s v="OBN-66334-505"/>
    <x v="656"/>
    <x v="853"/>
    <s v="E-L-0.2"/>
    <n v="2"/>
    <x v="853"/>
    <s v="jcamillopt@shinystat.com"/>
    <x v="0"/>
    <x v="1"/>
    <x v="1"/>
    <x v="3"/>
    <n v="4.4550000000000001"/>
    <n v="8.91"/>
    <x v="0"/>
  </r>
  <r>
    <s v="NXM-89323-646"/>
    <x v="657"/>
    <x v="854"/>
    <s v="E-D-1"/>
    <n v="1"/>
    <x v="854"/>
    <s v="kphilbrickpu@cdc.gov"/>
    <x v="0"/>
    <x v="1"/>
    <x v="2"/>
    <x v="0"/>
    <n v="12.15"/>
    <n v="12.15"/>
    <x v="0"/>
  </r>
  <r>
    <s v="NHI-23264-055"/>
    <x v="658"/>
    <x v="855"/>
    <s v="A-D-0.5"/>
    <n v="4"/>
    <x v="855"/>
    <s v=""/>
    <x v="0"/>
    <x v="2"/>
    <x v="2"/>
    <x v="1"/>
    <n v="5.97"/>
    <n v="23.88"/>
    <x v="0"/>
  </r>
  <r>
    <s v="EQH-53569-934"/>
    <x v="659"/>
    <x v="856"/>
    <s v="E-M-1"/>
    <n v="4"/>
    <x v="856"/>
    <s v="bsillispw@istockphoto.com"/>
    <x v="0"/>
    <x v="1"/>
    <x v="0"/>
    <x v="0"/>
    <n v="13.75"/>
    <n v="55"/>
    <x v="1"/>
  </r>
  <r>
    <s v="XKK-06692-189"/>
    <x v="558"/>
    <x v="857"/>
    <s v="R-D-1"/>
    <n v="3"/>
    <x v="857"/>
    <s v=""/>
    <x v="0"/>
    <x v="0"/>
    <x v="2"/>
    <x v="0"/>
    <n v="8.9499999999999993"/>
    <n v="26.849999999999998"/>
    <x v="0"/>
  </r>
  <r>
    <s v="BYP-16005-016"/>
    <x v="660"/>
    <x v="858"/>
    <s v="R-M-2.5"/>
    <n v="5"/>
    <x v="858"/>
    <s v="rcuttspy@techcrunch.com"/>
    <x v="0"/>
    <x v="0"/>
    <x v="0"/>
    <x v="2"/>
    <n v="22.884999999999998"/>
    <n v="114.42499999999998"/>
    <x v="1"/>
  </r>
  <r>
    <s v="LWS-13938-905"/>
    <x v="661"/>
    <x v="859"/>
    <s v="A-M-2.5"/>
    <n v="6"/>
    <x v="859"/>
    <s v="mdelvespz@nature.com"/>
    <x v="0"/>
    <x v="2"/>
    <x v="0"/>
    <x v="2"/>
    <n v="25.874999999999996"/>
    <n v="155.24999999999997"/>
    <x v="0"/>
  </r>
  <r>
    <s v="OLH-95722-362"/>
    <x v="662"/>
    <x v="860"/>
    <s v="L-D-0.5"/>
    <n v="3"/>
    <x v="860"/>
    <s v="dgrittonq0@nydailynews.com"/>
    <x v="0"/>
    <x v="3"/>
    <x v="2"/>
    <x v="1"/>
    <n v="7.77"/>
    <n v="23.31"/>
    <x v="0"/>
  </r>
  <r>
    <s v="OLH-95722-362"/>
    <x v="662"/>
    <x v="860"/>
    <s v="R-M-2.5"/>
    <n v="4"/>
    <x v="860"/>
    <s v="dgrittonq0@nydailynews.com"/>
    <x v="0"/>
    <x v="0"/>
    <x v="0"/>
    <x v="2"/>
    <n v="22.884999999999998"/>
    <n v="91.539999999999992"/>
    <x v="0"/>
  </r>
  <r>
    <s v="KCW-50949-318"/>
    <x v="184"/>
    <x v="861"/>
    <s v="E-L-1"/>
    <n v="5"/>
    <x v="861"/>
    <s v="dgutq2@umich.edu"/>
    <x v="0"/>
    <x v="1"/>
    <x v="1"/>
    <x v="0"/>
    <n v="14.85"/>
    <n v="74.25"/>
    <x v="0"/>
  </r>
  <r>
    <s v="JGZ-16947-591"/>
    <x v="663"/>
    <x v="862"/>
    <s v="L-L-0.2"/>
    <n v="6"/>
    <x v="862"/>
    <s v="wpummeryq3@topsy.com"/>
    <x v="0"/>
    <x v="3"/>
    <x v="1"/>
    <x v="3"/>
    <n v="4.7549999999999999"/>
    <n v="28.53"/>
    <x v="1"/>
  </r>
  <r>
    <s v="LXS-63326-144"/>
    <x v="334"/>
    <x v="863"/>
    <s v="R-L-0.5"/>
    <n v="2"/>
    <x v="863"/>
    <s v="gsiudaq4@nytimes.com"/>
    <x v="0"/>
    <x v="0"/>
    <x v="1"/>
    <x v="1"/>
    <n v="7.169999999999999"/>
    <n v="14.339999999999998"/>
    <x v="0"/>
  </r>
  <r>
    <s v="CZG-86544-655"/>
    <x v="664"/>
    <x v="864"/>
    <s v="A-L-0.5"/>
    <n v="2"/>
    <x v="864"/>
    <s v="hcrowneq5@wufoo.com"/>
    <x v="1"/>
    <x v="2"/>
    <x v="1"/>
    <x v="1"/>
    <n v="7.77"/>
    <n v="15.54"/>
    <x v="0"/>
  </r>
  <r>
    <s v="WFV-88138-247"/>
    <x v="24"/>
    <x v="865"/>
    <s v="R-L-1"/>
    <n v="3"/>
    <x v="865"/>
    <s v="vpawseyq6@tiny.cc"/>
    <x v="0"/>
    <x v="0"/>
    <x v="1"/>
    <x v="0"/>
    <n v="11.95"/>
    <n v="35.849999999999994"/>
    <x v="1"/>
  </r>
  <r>
    <s v="RFG-28227-288"/>
    <x v="12"/>
    <x v="866"/>
    <s v="A-L-0.5"/>
    <n v="6"/>
    <x v="866"/>
    <s v="awaterhouseq7@istockphoto.com"/>
    <x v="0"/>
    <x v="2"/>
    <x v="1"/>
    <x v="1"/>
    <n v="7.77"/>
    <n v="46.62"/>
    <x v="1"/>
  </r>
  <r>
    <s v="QAK-77286-758"/>
    <x v="105"/>
    <x v="867"/>
    <s v="R-L-0.5"/>
    <n v="5"/>
    <x v="867"/>
    <s v="fhaughianq8@1688.com"/>
    <x v="0"/>
    <x v="0"/>
    <x v="1"/>
    <x v="1"/>
    <n v="7.169999999999999"/>
    <n v="35.849999999999994"/>
    <x v="1"/>
  </r>
  <r>
    <s v="CZD-56716-840"/>
    <x v="665"/>
    <x v="868"/>
    <s v="L-D-2.5"/>
    <n v="4"/>
    <x v="868"/>
    <s v=""/>
    <x v="0"/>
    <x v="3"/>
    <x v="2"/>
    <x v="2"/>
    <n v="29.784999999999997"/>
    <n v="119.13999999999999"/>
    <x v="1"/>
  </r>
  <r>
    <s v="UBI-59229-277"/>
    <x v="44"/>
    <x v="869"/>
    <s v="L-D-0.5"/>
    <n v="3"/>
    <x v="869"/>
    <s v=""/>
    <x v="0"/>
    <x v="3"/>
    <x v="2"/>
    <x v="1"/>
    <n v="7.77"/>
    <n v="23.31"/>
    <x v="1"/>
  </r>
  <r>
    <s v="WJJ-37489-898"/>
    <x v="171"/>
    <x v="870"/>
    <s v="A-M-1"/>
    <n v="1"/>
    <x v="870"/>
    <s v="rfaltinqb@topsy.com"/>
    <x v="1"/>
    <x v="2"/>
    <x v="0"/>
    <x v="0"/>
    <n v="11.25"/>
    <n v="11.25"/>
    <x v="1"/>
  </r>
  <r>
    <s v="ORX-57454-917"/>
    <x v="328"/>
    <x v="871"/>
    <s v="E-D-2.5"/>
    <n v="3"/>
    <x v="871"/>
    <s v="gcheekeqc@sitemeter.com"/>
    <x v="2"/>
    <x v="1"/>
    <x v="2"/>
    <x v="2"/>
    <n v="27.945"/>
    <n v="83.835000000000008"/>
    <x v="0"/>
  </r>
  <r>
    <s v="GRB-68838-629"/>
    <x v="648"/>
    <x v="872"/>
    <s v="R-L-2.5"/>
    <n v="4"/>
    <x v="872"/>
    <s v="grattqd@phpbb.com"/>
    <x v="1"/>
    <x v="0"/>
    <x v="1"/>
    <x v="2"/>
    <n v="27.484999999999996"/>
    <n v="109.93999999999998"/>
    <x v="1"/>
  </r>
  <r>
    <s v="SHT-04865-419"/>
    <x v="666"/>
    <x v="873"/>
    <s v="R-L-0.2"/>
    <n v="4"/>
    <x v="873"/>
    <s v=""/>
    <x v="0"/>
    <x v="0"/>
    <x v="1"/>
    <x v="3"/>
    <n v="3.5849999999999995"/>
    <n v="14.339999999999998"/>
    <x v="0"/>
  </r>
  <r>
    <s v="UQI-28177-865"/>
    <x v="577"/>
    <x v="874"/>
    <s v="R-L-0.2"/>
    <n v="6"/>
    <x v="874"/>
    <s v="ieberleinqf@hc360.com"/>
    <x v="0"/>
    <x v="0"/>
    <x v="1"/>
    <x v="3"/>
    <n v="3.5849999999999995"/>
    <n v="21.509999999999998"/>
    <x v="1"/>
  </r>
  <r>
    <s v="OIB-13664-879"/>
    <x v="114"/>
    <x v="875"/>
    <s v="A-M-1"/>
    <n v="2"/>
    <x v="875"/>
    <s v="jdrengqg@uiuc.edu"/>
    <x v="1"/>
    <x v="2"/>
    <x v="0"/>
    <x v="0"/>
    <n v="11.25"/>
    <n v="22.5"/>
    <x v="0"/>
  </r>
  <r>
    <s v="PJS-30996-485"/>
    <x v="4"/>
    <x v="857"/>
    <s v="A-L-0.2"/>
    <n v="1"/>
    <x v="857"/>
    <s v=""/>
    <x v="0"/>
    <x v="2"/>
    <x v="1"/>
    <x v="3"/>
    <n v="3.8849999999999998"/>
    <n v="3.8849999999999998"/>
    <x v="0"/>
  </r>
  <r>
    <s v="HEL-86709-449"/>
    <x v="667"/>
    <x v="857"/>
    <s v="E-D-2.5"/>
    <n v="1"/>
    <x v="857"/>
    <s v=""/>
    <x v="0"/>
    <x v="1"/>
    <x v="2"/>
    <x v="2"/>
    <n v="27.945"/>
    <n v="27.945"/>
    <x v="0"/>
  </r>
  <r>
    <s v="NCH-55389-562"/>
    <x v="110"/>
    <x v="857"/>
    <s v="E-L-2.5"/>
    <n v="5"/>
    <x v="857"/>
    <s v=""/>
    <x v="0"/>
    <x v="1"/>
    <x v="1"/>
    <x v="2"/>
    <n v="34.154999999999994"/>
    <n v="170.77499999999998"/>
    <x v="0"/>
  </r>
  <r>
    <s v="NCH-55389-562"/>
    <x v="110"/>
    <x v="857"/>
    <s v="R-L-2.5"/>
    <n v="2"/>
    <x v="857"/>
    <s v=""/>
    <x v="0"/>
    <x v="0"/>
    <x v="1"/>
    <x v="2"/>
    <n v="27.484999999999996"/>
    <n v="54.969999999999992"/>
    <x v="0"/>
  </r>
  <r>
    <s v="NCH-55389-562"/>
    <x v="110"/>
    <x v="857"/>
    <s v="E-L-1"/>
    <n v="1"/>
    <x v="857"/>
    <s v=""/>
    <x v="0"/>
    <x v="1"/>
    <x v="1"/>
    <x v="0"/>
    <n v="14.85"/>
    <n v="14.85"/>
    <x v="0"/>
  </r>
  <r>
    <s v="NCH-55389-562"/>
    <x v="110"/>
    <x v="857"/>
    <s v="A-L-0.2"/>
    <n v="2"/>
    <x v="857"/>
    <s v=""/>
    <x v="0"/>
    <x v="2"/>
    <x v="1"/>
    <x v="3"/>
    <n v="3.8849999999999998"/>
    <n v="7.77"/>
    <x v="0"/>
  </r>
  <r>
    <s v="GUG-45603-775"/>
    <x v="668"/>
    <x v="876"/>
    <s v="L-L-0.2"/>
    <n v="5"/>
    <x v="876"/>
    <s v="rstrathernqn@devhub.com"/>
    <x v="0"/>
    <x v="3"/>
    <x v="1"/>
    <x v="3"/>
    <n v="4.7549999999999999"/>
    <n v="23.774999999999999"/>
    <x v="0"/>
  </r>
  <r>
    <s v="KJB-98240-098"/>
    <x v="422"/>
    <x v="877"/>
    <s v="L-L-1"/>
    <n v="5"/>
    <x v="877"/>
    <s v="cmiguelqo@exblog.jp"/>
    <x v="0"/>
    <x v="3"/>
    <x v="1"/>
    <x v="0"/>
    <n v="15.85"/>
    <n v="79.25"/>
    <x v="0"/>
  </r>
  <r>
    <s v="JMS-48374-462"/>
    <x v="669"/>
    <x v="878"/>
    <s v="A-D-2.5"/>
    <n v="2"/>
    <x v="878"/>
    <s v=""/>
    <x v="0"/>
    <x v="2"/>
    <x v="2"/>
    <x v="2"/>
    <n v="22.884999999999998"/>
    <n v="45.769999999999996"/>
    <x v="0"/>
  </r>
  <r>
    <s v="YIT-15877-117"/>
    <x v="670"/>
    <x v="879"/>
    <s v="R-D-1"/>
    <n v="1"/>
    <x v="879"/>
    <s v="mrocksqq@exblog.jp"/>
    <x v="1"/>
    <x v="0"/>
    <x v="2"/>
    <x v="0"/>
    <n v="8.9499999999999993"/>
    <n v="8.9499999999999993"/>
    <x v="0"/>
  </r>
  <r>
    <s v="YVK-82679-655"/>
    <x v="341"/>
    <x v="880"/>
    <s v="R-M-0.5"/>
    <n v="4"/>
    <x v="880"/>
    <s v="yburrellsqr@vinaora.com"/>
    <x v="0"/>
    <x v="0"/>
    <x v="0"/>
    <x v="1"/>
    <n v="5.97"/>
    <n v="23.88"/>
    <x v="0"/>
  </r>
  <r>
    <s v="TYH-81940-054"/>
    <x v="671"/>
    <x v="881"/>
    <s v="E-L-0.2"/>
    <n v="5"/>
    <x v="881"/>
    <s v="cgoodrumqs@goodreads.com"/>
    <x v="0"/>
    <x v="1"/>
    <x v="1"/>
    <x v="3"/>
    <n v="4.4550000000000001"/>
    <n v="22.274999999999999"/>
    <x v="1"/>
  </r>
  <r>
    <s v="HTY-30660-254"/>
    <x v="672"/>
    <x v="882"/>
    <s v="R-M-1"/>
    <n v="3"/>
    <x v="882"/>
    <s v="jjefferysqt@blog.com"/>
    <x v="0"/>
    <x v="0"/>
    <x v="0"/>
    <x v="0"/>
    <n v="9.9499999999999993"/>
    <n v="29.849999999999998"/>
    <x v="0"/>
  </r>
  <r>
    <s v="GPW-43956-761"/>
    <x v="673"/>
    <x v="883"/>
    <s v="E-L-0.5"/>
    <n v="6"/>
    <x v="883"/>
    <s v="bwardellqu@adobe.com"/>
    <x v="0"/>
    <x v="1"/>
    <x v="1"/>
    <x v="1"/>
    <n v="8.91"/>
    <n v="53.46"/>
    <x v="0"/>
  </r>
  <r>
    <s v="DWY-56352-412"/>
    <x v="674"/>
    <x v="884"/>
    <s v="R-D-0.2"/>
    <n v="1"/>
    <x v="884"/>
    <s v="zwalisiakqv@ucsd.edu"/>
    <x v="1"/>
    <x v="0"/>
    <x v="2"/>
    <x v="3"/>
    <n v="2.6849999999999996"/>
    <n v="2.6849999999999996"/>
    <x v="0"/>
  </r>
  <r>
    <s v="PUH-55647-976"/>
    <x v="675"/>
    <x v="885"/>
    <s v="R-M-0.2"/>
    <n v="2"/>
    <x v="885"/>
    <s v="wleopoldqw@blogspot.com"/>
    <x v="0"/>
    <x v="0"/>
    <x v="0"/>
    <x v="3"/>
    <n v="2.9849999999999999"/>
    <n v="5.97"/>
    <x v="1"/>
  </r>
  <r>
    <s v="DTB-71371-705"/>
    <x v="539"/>
    <x v="886"/>
    <s v="L-D-1"/>
    <n v="1"/>
    <x v="886"/>
    <s v="cshaldersqx@cisco.com"/>
    <x v="0"/>
    <x v="3"/>
    <x v="2"/>
    <x v="0"/>
    <n v="12.95"/>
    <n v="12.95"/>
    <x v="0"/>
  </r>
  <r>
    <s v="ZDC-64769-740"/>
    <x v="676"/>
    <x v="887"/>
    <s v="E-M-0.5"/>
    <n v="1"/>
    <x v="887"/>
    <s v=""/>
    <x v="0"/>
    <x v="1"/>
    <x v="0"/>
    <x v="1"/>
    <n v="8.25"/>
    <n v="8.25"/>
    <x v="1"/>
  </r>
  <r>
    <s v="TED-81959-419"/>
    <x v="677"/>
    <x v="888"/>
    <s v="A-L-2.5"/>
    <n v="5"/>
    <x v="888"/>
    <s v="nfurberqz@jugem.jp"/>
    <x v="0"/>
    <x v="2"/>
    <x v="1"/>
    <x v="2"/>
    <n v="29.784999999999997"/>
    <n v="148.92499999999998"/>
    <x v="1"/>
  </r>
  <r>
    <s v="FDO-25756-141"/>
    <x v="629"/>
    <x v="889"/>
    <s v="A-L-2.5"/>
    <n v="3"/>
    <x v="889"/>
    <s v=""/>
    <x v="1"/>
    <x v="2"/>
    <x v="1"/>
    <x v="2"/>
    <n v="29.784999999999997"/>
    <n v="89.35499999999999"/>
    <x v="0"/>
  </r>
  <r>
    <s v="HKN-31467-517"/>
    <x v="662"/>
    <x v="890"/>
    <s v="L-M-1"/>
    <n v="6"/>
    <x v="890"/>
    <s v="ckeaver1@ucoz.com"/>
    <x v="0"/>
    <x v="3"/>
    <x v="0"/>
    <x v="0"/>
    <n v="14.55"/>
    <n v="87.300000000000011"/>
    <x v="1"/>
  </r>
  <r>
    <s v="POF-29666-012"/>
    <x v="102"/>
    <x v="891"/>
    <s v="R-D-0.5"/>
    <n v="1"/>
    <x v="891"/>
    <s v="sroseboroughr2@virginia.edu"/>
    <x v="0"/>
    <x v="0"/>
    <x v="2"/>
    <x v="1"/>
    <n v="5.3699999999999992"/>
    <n v="5.3699999999999992"/>
    <x v="0"/>
  </r>
  <r>
    <s v="IRX-59256-644"/>
    <x v="678"/>
    <x v="892"/>
    <s v="A-D-0.2"/>
    <n v="3"/>
    <x v="892"/>
    <s v="ckingwellr3@squarespace.com"/>
    <x v="1"/>
    <x v="2"/>
    <x v="2"/>
    <x v="3"/>
    <n v="2.9849999999999999"/>
    <n v="8.9550000000000001"/>
    <x v="0"/>
  </r>
  <r>
    <s v="LTN-89139-350"/>
    <x v="679"/>
    <x v="893"/>
    <s v="R-L-2.5"/>
    <n v="5"/>
    <x v="893"/>
    <s v="kcantor4@gmpg.org"/>
    <x v="0"/>
    <x v="0"/>
    <x v="1"/>
    <x v="2"/>
    <n v="27.484999999999996"/>
    <n v="137.42499999999998"/>
    <x v="0"/>
  </r>
  <r>
    <s v="TXF-79780-017"/>
    <x v="112"/>
    <x v="894"/>
    <s v="R-L-1"/>
    <n v="5"/>
    <x v="894"/>
    <s v="mblakemorer5@nsw.gov.au"/>
    <x v="0"/>
    <x v="0"/>
    <x v="1"/>
    <x v="0"/>
    <n v="11.95"/>
    <n v="59.75"/>
    <x v="1"/>
  </r>
  <r>
    <s v="ALM-80762-974"/>
    <x v="55"/>
    <x v="890"/>
    <s v="A-L-0.5"/>
    <n v="3"/>
    <x v="890"/>
    <s v="ckeaver1@ucoz.com"/>
    <x v="0"/>
    <x v="2"/>
    <x v="1"/>
    <x v="1"/>
    <n v="7.77"/>
    <n v="23.31"/>
    <x v="1"/>
  </r>
  <r>
    <s v="NXF-15738-707"/>
    <x v="680"/>
    <x v="895"/>
    <s v="R-D-0.5"/>
    <n v="2"/>
    <x v="895"/>
    <s v=""/>
    <x v="0"/>
    <x v="0"/>
    <x v="2"/>
    <x v="1"/>
    <n v="5.3699999999999992"/>
    <n v="10.739999999999998"/>
    <x v="1"/>
  </r>
  <r>
    <s v="MVV-19034-198"/>
    <x v="94"/>
    <x v="896"/>
    <s v="E-D-2.5"/>
    <n v="6"/>
    <x v="896"/>
    <s v=""/>
    <x v="0"/>
    <x v="1"/>
    <x v="2"/>
    <x v="2"/>
    <n v="27.945"/>
    <n v="167.67000000000002"/>
    <x v="0"/>
  </r>
  <r>
    <s v="KUX-19632-830"/>
    <x v="160"/>
    <x v="897"/>
    <s v="E-D-0.2"/>
    <n v="6"/>
    <x v="897"/>
    <s v="cbernardotr9@wix.com"/>
    <x v="0"/>
    <x v="1"/>
    <x v="2"/>
    <x v="3"/>
    <n v="3.645"/>
    <n v="21.87"/>
    <x v="0"/>
  </r>
  <r>
    <s v="SNZ-44595-152"/>
    <x v="681"/>
    <x v="898"/>
    <s v="R-L-1"/>
    <n v="2"/>
    <x v="898"/>
    <s v="kkemeryra@t.co"/>
    <x v="0"/>
    <x v="0"/>
    <x v="1"/>
    <x v="0"/>
    <n v="11.95"/>
    <n v="23.9"/>
    <x v="0"/>
  </r>
  <r>
    <s v="GQA-37241-629"/>
    <x v="502"/>
    <x v="899"/>
    <s v="A-M-0.2"/>
    <n v="2"/>
    <x v="899"/>
    <s v="fparlotrb@forbes.com"/>
    <x v="0"/>
    <x v="2"/>
    <x v="0"/>
    <x v="3"/>
    <n v="3.375"/>
    <n v="6.75"/>
    <x v="0"/>
  </r>
  <r>
    <s v="WVV-79948-067"/>
    <x v="682"/>
    <x v="900"/>
    <s v="E-M-2.5"/>
    <n v="1"/>
    <x v="900"/>
    <s v="rcheakrc@tripadvisor.com"/>
    <x v="1"/>
    <x v="1"/>
    <x v="0"/>
    <x v="2"/>
    <n v="31.624999999999996"/>
    <n v="31.624999999999996"/>
    <x v="0"/>
  </r>
  <r>
    <s v="LHX-81117-166"/>
    <x v="683"/>
    <x v="901"/>
    <s v="R-L-1"/>
    <n v="4"/>
    <x v="901"/>
    <s v="kogeneayrd@utexas.edu"/>
    <x v="0"/>
    <x v="0"/>
    <x v="1"/>
    <x v="0"/>
    <n v="11.95"/>
    <n v="47.8"/>
    <x v="1"/>
  </r>
  <r>
    <s v="GCD-75444-320"/>
    <x v="594"/>
    <x v="902"/>
    <s v="L-M-2.5"/>
    <n v="1"/>
    <x v="902"/>
    <s v="cayrere@symantec.com"/>
    <x v="0"/>
    <x v="3"/>
    <x v="0"/>
    <x v="2"/>
    <n v="33.464999999999996"/>
    <n v="33.464999999999996"/>
    <x v="1"/>
  </r>
  <r>
    <s v="SGA-30059-217"/>
    <x v="389"/>
    <x v="903"/>
    <s v="A-D-0.5"/>
    <n v="5"/>
    <x v="903"/>
    <s v="lkynetonrf@macromedia.com"/>
    <x v="2"/>
    <x v="2"/>
    <x v="2"/>
    <x v="1"/>
    <n v="5.97"/>
    <n v="29.849999999999998"/>
    <x v="0"/>
  </r>
  <r>
    <s v="GNL-98714-885"/>
    <x v="583"/>
    <x v="904"/>
    <s v="R-M-1"/>
    <n v="3"/>
    <x v="904"/>
    <s v=""/>
    <x v="2"/>
    <x v="0"/>
    <x v="0"/>
    <x v="0"/>
    <n v="9.9499999999999993"/>
    <n v="29.849999999999998"/>
    <x v="0"/>
  </r>
  <r>
    <s v="OQA-93249-841"/>
    <x v="647"/>
    <x v="905"/>
    <s v="A-M-2.5"/>
    <n v="6"/>
    <x v="905"/>
    <s v=""/>
    <x v="0"/>
    <x v="2"/>
    <x v="0"/>
    <x v="2"/>
    <n v="25.874999999999996"/>
    <n v="155.24999999999997"/>
    <x v="0"/>
  </r>
  <r>
    <s v="DUV-12075-132"/>
    <x v="366"/>
    <x v="906"/>
    <s v="E-D-0.2"/>
    <n v="5"/>
    <x v="906"/>
    <s v=""/>
    <x v="0"/>
    <x v="1"/>
    <x v="2"/>
    <x v="3"/>
    <n v="3.645"/>
    <n v="18.225000000000001"/>
    <x v="1"/>
  </r>
  <r>
    <s v="DUV-12075-132"/>
    <x v="366"/>
    <x v="906"/>
    <s v="L-D-0.5"/>
    <n v="2"/>
    <x v="906"/>
    <s v=""/>
    <x v="0"/>
    <x v="3"/>
    <x v="2"/>
    <x v="1"/>
    <n v="7.77"/>
    <n v="15.54"/>
    <x v="1"/>
  </r>
  <r>
    <s v="KPO-24942-184"/>
    <x v="684"/>
    <x v="907"/>
    <s v="L-L-2.5"/>
    <n v="3"/>
    <x v="907"/>
    <s v=""/>
    <x v="1"/>
    <x v="3"/>
    <x v="1"/>
    <x v="2"/>
    <n v="36.454999999999998"/>
    <n v="109.36499999999999"/>
    <x v="1"/>
  </r>
  <r>
    <s v="SRJ-79353-838"/>
    <x v="506"/>
    <x v="908"/>
    <s v="A-L-1"/>
    <n v="6"/>
    <x v="908"/>
    <s v=""/>
    <x v="0"/>
    <x v="2"/>
    <x v="1"/>
    <x v="0"/>
    <n v="12.95"/>
    <n v="77.699999999999989"/>
    <x v="1"/>
  </r>
  <r>
    <s v="XBV-40336-071"/>
    <x v="685"/>
    <x v="909"/>
    <s v="A-D-0.2"/>
    <n v="3"/>
    <x v="909"/>
    <s v=""/>
    <x v="1"/>
    <x v="2"/>
    <x v="2"/>
    <x v="3"/>
    <n v="2.9849999999999999"/>
    <n v="8.9550000000000001"/>
    <x v="1"/>
  </r>
  <r>
    <s v="RLM-96511-467"/>
    <x v="191"/>
    <x v="910"/>
    <s v="R-L-2.5"/>
    <n v="1"/>
    <x v="910"/>
    <s v="jtewelsonrn@samsung.com"/>
    <x v="0"/>
    <x v="0"/>
    <x v="1"/>
    <x v="2"/>
    <n v="27.484999999999996"/>
    <n v="27.484999999999996"/>
    <x v="1"/>
  </r>
  <r>
    <s v="AEZ-13242-456"/>
    <x v="686"/>
    <x v="906"/>
    <s v="R-M-0.5"/>
    <n v="5"/>
    <x v="906"/>
    <s v=""/>
    <x v="0"/>
    <x v="0"/>
    <x v="0"/>
    <x v="1"/>
    <n v="5.97"/>
    <n v="29.849999999999998"/>
    <x v="1"/>
  </r>
  <r>
    <s v="UME-75640-698"/>
    <x v="687"/>
    <x v="906"/>
    <s v="A-M-0.5"/>
    <n v="4"/>
    <x v="906"/>
    <s v=""/>
    <x v="0"/>
    <x v="2"/>
    <x v="0"/>
    <x v="1"/>
    <n v="6.75"/>
    <n v="27"/>
    <x v="1"/>
  </r>
  <r>
    <s v="GJC-66474-557"/>
    <x v="629"/>
    <x v="911"/>
    <s v="A-D-1"/>
    <n v="1"/>
    <x v="911"/>
    <s v="njennyrq@bigcartel.com"/>
    <x v="0"/>
    <x v="2"/>
    <x v="2"/>
    <x v="0"/>
    <n v="9.9499999999999993"/>
    <n v="9.9499999999999993"/>
    <x v="1"/>
  </r>
  <r>
    <s v="IRV-20769-219"/>
    <x v="688"/>
    <x v="912"/>
    <s v="E-M-0.2"/>
    <n v="3"/>
    <x v="912"/>
    <s v=""/>
    <x v="2"/>
    <x v="1"/>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36618B-F414-4457-89E4-5ACEB7323F49}"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A3:B9" firstHeaderRow="1" firstDataRow="1" firstDataCol="1"/>
  <pivotFields count="17">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measureFilter="1" sortType="descending">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autoSortScope>
        <pivotArea dataOnly="0" outline="0" fieldPosition="0">
          <references count="1">
            <reference field="4294967294" count="1" selected="0">
              <x v="0"/>
            </reference>
          </references>
        </pivotArea>
      </autoSortScope>
    </pivotField>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showAll="0">
      <items count="4">
        <item x="2"/>
        <item x="1"/>
        <item x="0"/>
        <item t="default"/>
      </items>
    </pivotField>
    <pivotField numFmtId="165" showAll="0">
      <items count="5">
        <item x="3"/>
        <item x="1"/>
        <item x="0"/>
        <item x="2"/>
        <item t="default"/>
      </items>
    </pivotField>
    <pivotField numFmtId="167" showAll="0"/>
    <pivotField dataField="1" numFmtId="167" showAll="0"/>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15" baseItem="1" numFmtId="3"/>
  </dataFields>
  <formats count="8">
    <format dxfId="28">
      <pivotArea type="all" dataOnly="0" outline="0" fieldPosition="0"/>
    </format>
    <format dxfId="27">
      <pivotArea outline="0" collapsedLevelsAreSubtotals="1" fieldPosition="0"/>
    </format>
    <format dxfId="26">
      <pivotArea type="origin" dataOnly="0" labelOnly="1" outline="0" fieldPosition="0"/>
    </format>
    <format dxfId="25">
      <pivotArea field="8" type="button" dataOnly="0" labelOnly="1" outline="0"/>
    </format>
    <format dxfId="24">
      <pivotArea type="topRight" dataOnly="0" labelOnly="1" outline="0" fieldPosition="0"/>
    </format>
    <format dxfId="23">
      <pivotArea field="16" type="button" dataOnly="0" labelOnly="1" outline="0"/>
    </format>
    <format dxfId="22">
      <pivotArea dataOnly="0" labelOnly="1" grandRow="1" outline="0" fieldPosition="0"/>
    </format>
    <format dxfId="21">
      <pivotArea dataOnly="0" labelOnly="1" grandCol="1" outline="0" fieldPosition="0"/>
    </format>
  </formats>
  <chartFormats count="6">
    <chartFormat chart="5" format="4"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7" showRowHeaders="1" showColHeaders="1" showRowStripes="0" showColStripes="0" showLastColumn="1"/>
  <filters count="2">
    <filter fld="2" type="count" evalOrder="-1" id="37" iMeasureFld="0">
      <autoFilter ref="A1">
        <filterColumn colId="0">
          <top10 val="5" filterVal="5"/>
        </filterColumn>
      </autoFilter>
    </filter>
    <filter fld="5" type="count" evalOrder="-1" id="3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5FC6C1-DD3B-4BE5-BD04-253FDABEF3A7}"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F53" firstHeaderRow="1" firstDataRow="2" firstDataCol="1"/>
  <pivotFields count="17">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axis="axisCol" showAll="0">
      <items count="5">
        <item x="2"/>
        <item x="1"/>
        <item x="3"/>
        <item x="0"/>
        <item t="default"/>
      </items>
    </pivotField>
    <pivotField showAll="0">
      <items count="4">
        <item x="2"/>
        <item x="1"/>
        <item x="0"/>
        <item t="default"/>
      </items>
    </pivotField>
    <pivotField numFmtId="165" showAll="0">
      <items count="5">
        <item x="3"/>
        <item x="1"/>
        <item x="0"/>
        <item x="2"/>
        <item t="default"/>
      </items>
    </pivotField>
    <pivotField numFmtId="167" showAll="0"/>
    <pivotField dataField="1" numFmtId="167" showAll="0"/>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x="0"/>
        <item x="1"/>
        <item x="2"/>
        <item x="3"/>
        <item x="4"/>
        <item x="5"/>
        <item t="default"/>
      </items>
    </pivotField>
  </pivotFields>
  <rowFields count="2">
    <field x="16"/>
    <field x="14"/>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15" baseItem="1" numFmtId="3"/>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0"/>
          </reference>
        </references>
      </pivotArea>
    </chartFormat>
    <chartFormat chart="6" format="9" series="1">
      <pivotArea type="data" outline="0" fieldPosition="0">
        <references count="2">
          <reference field="4294967294" count="1" selected="0">
            <x v="0"/>
          </reference>
          <reference field="8" count="1" selected="0">
            <x v="1"/>
          </reference>
        </references>
      </pivotArea>
    </chartFormat>
    <chartFormat chart="6" format="10" series="1">
      <pivotArea type="data" outline="0" fieldPosition="0">
        <references count="2">
          <reference field="4294967294" count="1" selected="0">
            <x v="0"/>
          </reference>
          <reference field="8" count="1" selected="0">
            <x v="2"/>
          </reference>
        </references>
      </pivotArea>
    </chartFormat>
    <chartFormat chart="6" format="11" series="1">
      <pivotArea type="data" outline="0" fieldPosition="0">
        <references count="2">
          <reference field="4294967294" count="1" selected="0">
            <x v="0"/>
          </reference>
          <reference field="8" count="1" selected="0">
            <x v="3"/>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9B705B-E999-4E77-98C8-18F8FF1082D1}"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7" firstHeaderRow="1" firstDataRow="1" firstDataCol="1"/>
  <pivotFields count="17">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showAll="0">
      <items count="4">
        <item x="2"/>
        <item x="1"/>
        <item x="0"/>
        <item t="default"/>
      </items>
    </pivotField>
    <pivotField numFmtId="165" showAll="0">
      <items count="5">
        <item x="3"/>
        <item x="1"/>
        <item x="0"/>
        <item x="2"/>
        <item t="default"/>
      </items>
    </pivotField>
    <pivotField numFmtId="167" showAll="0"/>
    <pivotField dataField="1" numFmtId="167" showAll="0"/>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x="0"/>
        <item x="1"/>
        <item x="2"/>
        <item x="3"/>
        <item x="4"/>
        <item x="5"/>
        <item t="default"/>
      </items>
    </pivotField>
  </pivotFields>
  <rowFields count="1">
    <field x="7"/>
  </rowFields>
  <rowItems count="4">
    <i>
      <x v="2"/>
    </i>
    <i>
      <x/>
    </i>
    <i>
      <x v="1"/>
    </i>
    <i t="grand">
      <x/>
    </i>
  </rowItems>
  <colItems count="1">
    <i/>
  </colItems>
  <dataFields count="1">
    <dataField name="Sum of Sales" fld="12" baseField="15" baseItem="1" numFmtId="3"/>
  </dataFields>
  <formats count="8">
    <format dxfId="20">
      <pivotArea type="all" dataOnly="0" outline="0" fieldPosition="0"/>
    </format>
    <format dxfId="19">
      <pivotArea outline="0" collapsedLevelsAreSubtotals="1" fieldPosition="0"/>
    </format>
    <format dxfId="18">
      <pivotArea type="origin" dataOnly="0" labelOnly="1" outline="0" fieldPosition="0"/>
    </format>
    <format dxfId="17">
      <pivotArea field="8" type="button" dataOnly="0" labelOnly="1" outline="0"/>
    </format>
    <format dxfId="16">
      <pivotArea type="topRight" dataOnly="0" labelOnly="1" outline="0" fieldPosition="0"/>
    </format>
    <format dxfId="15">
      <pivotArea field="16" type="button" dataOnly="0" labelOnly="1" outline="0"/>
    </format>
    <format dxfId="14">
      <pivotArea dataOnly="0" labelOnly="1" grandRow="1" outline="0" fieldPosition="0"/>
    </format>
    <format dxfId="13">
      <pivotArea dataOnly="0" labelOnly="1" grandCol="1" outline="0" fieldPosition="0"/>
    </format>
  </formats>
  <chartFormats count="5">
    <chartFormat chart="5" format="4" series="1">
      <pivotArea type="data" outline="0" fieldPosition="0">
        <references count="1">
          <reference field="4294967294" count="1" selected="0">
            <x v="0"/>
          </reference>
        </references>
      </pivotArea>
    </chartFormat>
    <chartFormat chart="9" format="21" series="1">
      <pivotArea type="data" outline="0" fieldPosition="0">
        <references count="1">
          <reference field="4294967294" count="1" selected="0">
            <x v="0"/>
          </reference>
        </references>
      </pivotArea>
    </chartFormat>
    <chartFormat chart="9" format="22">
      <pivotArea type="data" outline="0" fieldPosition="0">
        <references count="2">
          <reference field="4294967294" count="1" selected="0">
            <x v="0"/>
          </reference>
          <reference field="7" count="1" selected="0">
            <x v="2"/>
          </reference>
        </references>
      </pivotArea>
    </chartFormat>
    <chartFormat chart="9" format="23">
      <pivotArea type="data" outline="0" fieldPosition="0">
        <references count="2">
          <reference field="4294967294" count="1" selected="0">
            <x v="0"/>
          </reference>
          <reference field="7" count="1" selected="0">
            <x v="0"/>
          </reference>
        </references>
      </pivotArea>
    </chartFormat>
    <chartFormat chart="9" format="24">
      <pivotArea type="data" outline="0" fieldPosition="0">
        <references count="2">
          <reference field="4294967294" count="1" selected="0">
            <x v="0"/>
          </reference>
          <reference field="7" count="1" selected="0">
            <x v="1"/>
          </reference>
        </references>
      </pivotArea>
    </chartFormat>
  </chartFormats>
  <pivotTableStyleInfo name="PivotStyleLight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ED1723BA-D2A6-46E3-B3F6-3B1AF1D09314}" sourceName="Roast Type">
  <pivotTables>
    <pivotTable tabId="19" name="PivotTable2"/>
    <pivotTable tabId="21" name="PivotTable2"/>
    <pivotTable tabId="20" name="PivotTable2"/>
  </pivotTables>
  <data>
    <tabular pivotCacheId="75108314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67415AA-07F2-45E0-AB36-E8B21F9257B2}" sourceName="Size">
  <pivotTables>
    <pivotTable tabId="19" name="PivotTable2"/>
    <pivotTable tabId="21" name="PivotTable2"/>
    <pivotTable tabId="20" name="PivotTable2"/>
  </pivotTables>
  <data>
    <tabular pivotCacheId="751083144">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s" xr10:uid="{4ABD8351-A69B-4B92-84F8-056C098AC18F}" sourceName="Loyalty Cards">
  <pivotTables>
    <pivotTable tabId="19" name="PivotTable2"/>
    <pivotTable tabId="21" name="PivotTable2"/>
    <pivotTable tabId="20" name="PivotTable2"/>
  </pivotTables>
  <data>
    <tabular pivotCacheId="75108314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C4098891-5BA0-4136-A926-2AFD87B5EE3F}" cache="Slicer_Roast_Type" caption="Roast Type" columnCount="3" style="Slicer Style 1" rowHeight="234950"/>
  <slicer name="Size" xr10:uid="{A6361D58-F78B-4581-885E-AA0C1D7B110A}" cache="Slicer_Size" caption="Size" columnCount="2" style="Slicer Style 1" rowHeight="234950"/>
  <slicer name="Loyalty Cards" xr10:uid="{C45E4AD9-1D5F-40C4-A5BB-F597EE31DE08}" cache="Slicer_Loyalty_Cards" caption="Loyalty Cards"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3BE9C1-C84B-42EE-807B-A3D3D24C797A}" name="Table2" displayName="Table2" ref="A1:N1001" totalsRowShown="0">
  <autoFilter ref="A1:N1001" xr:uid="{EC3BE9C1-C84B-42EE-807B-A3D3D24C797A}"/>
  <tableColumns count="14">
    <tableColumn id="1" xr3:uid="{BB6F03F0-B4DC-4686-8D26-54D3159556CF}" name="Order ID" dataDxfId="12"/>
    <tableColumn id="2" xr3:uid="{6BCA80D9-BD81-4869-ABCB-F94234EB7943}" name="Order Date" dataDxfId="11"/>
    <tableColumn id="3" xr3:uid="{033981A4-C337-49B6-9C21-9683C0744B8A}" name="Customer ID" dataDxfId="10"/>
    <tableColumn id="4" xr3:uid="{9059FFB2-E68A-4BCC-9A0A-C0812A4A7917}" name="Product ID"/>
    <tableColumn id="5" xr3:uid="{D0FC7A6C-8993-4F47-A1E5-EB03472AF8F4}" name="Quantity" dataDxfId="9"/>
    <tableColumn id="6" xr3:uid="{C8738C05-7B60-4928-977F-4B41C8AF9CDA}" name="Customer Name" dataDxfId="8">
      <calculatedColumnFormula>_xlfn.XLOOKUP(C2,customers!$A$1:$A$1001,customers!$B$1:$B$1001,,0)</calculatedColumnFormula>
    </tableColumn>
    <tableColumn id="7" xr3:uid="{43505EB1-83CE-4E85-BF83-9840E353E96E}" name="Email" dataDxfId="7">
      <calculatedColumnFormula>IF((_xlfn.XLOOKUP(C2,customers!$A$1:$A$1001,customers!$C$1:$C$1001,,0))=0,"",_xlfn.XLOOKUP(C2,customers!$A$1:$A$1001,customers!$C$1:$C$1001,,0))</calculatedColumnFormula>
    </tableColumn>
    <tableColumn id="8" xr3:uid="{8EBA9EBE-C088-468C-B31B-7D25E04C9855}" name="Country" dataDxfId="6">
      <calculatedColumnFormula>_xlfn.XLOOKUP(C2,customers!$A$1:$A$1001,customers!$G$1:$G$1001,,0)</calculatedColumnFormula>
    </tableColumn>
    <tableColumn id="9" xr3:uid="{7E805243-FCA5-49B0-9C0F-3A1D3D6A1BE6}" name="Coffee Type" dataDxfId="5">
      <calculatedColumnFormula>INDEX(products!$A$1:$I$49,MATCH(Table2[[#This Row],[Product ID]],products!$A$1:$A$49,0),8)</calculatedColumnFormula>
    </tableColumn>
    <tableColumn id="10" xr3:uid="{4D14E5CD-BF2B-4A3C-8A5B-0595A5337CCE}" name="Roast Type" dataDxfId="4">
      <calculatedColumnFormula>INDEX(products!$A$1:$I$49,MATCH(Table2[[#This Row],[Product ID]],products!$A$1:$A$49,0),9)</calculatedColumnFormula>
    </tableColumn>
    <tableColumn id="11" xr3:uid="{00FC3F0C-6EA8-4C94-9A12-3059D76ED51D}" name="Size" dataDxfId="3">
      <calculatedColumnFormula>INDEX(products!$A$1:$I$49,MATCH(Table2[[#This Row],[Product ID]],products!$A$1:$A$49,0),4)</calculatedColumnFormula>
    </tableColumn>
    <tableColumn id="12" xr3:uid="{85E9D5A9-3908-478A-B486-47CB2827D44C}" name="Unit Price" dataDxfId="2">
      <calculatedColumnFormula>INDEX(products!$A$1:$I$49,MATCH(Table2[[#This Row],[Product ID]],products!$A$1:$A$49,0),5)</calculatedColumnFormula>
    </tableColumn>
    <tableColumn id="13" xr3:uid="{4F769E42-83F9-469B-961D-A29D8F810D61}" name="Sales" dataDxfId="1">
      <calculatedColumnFormula>L2*E2</calculatedColumnFormula>
    </tableColumn>
    <tableColumn id="14" xr3:uid="{CE175B9C-1318-441C-B6EB-C7021E6671F9}" name="Loyalty Cards" dataDxfId="0">
      <calculatedColumnFormula>_xlfn.XLOOKUP(C2,customers!$A$1:$A$1001,customers!$I$1:$I$1001,,0)</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A0D6F85-60AE-4B0E-85C8-FD059EB2449C}" sourceName="Order Date">
  <pivotTables>
    <pivotTable tabId="19" name="PivotTable2"/>
    <pivotTable tabId="21" name="PivotTable2"/>
    <pivotTable tabId="20" name="PivotTable2"/>
  </pivotTables>
  <state minimalRefreshVersion="6" lastRefreshVersion="6" pivotCacheId="7510831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0FF8A81-1975-4CDB-8721-874D203B9F6F}" cache="NativeTimeline_Order_Date" caption="Order Date" level="2" selectionLevel="2" scrollPosition="2021-10-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F980B-275C-471E-8CB5-1589A7235970}">
  <sheetPr>
    <pageSetUpPr fitToPage="1"/>
  </sheetPr>
  <dimension ref="A1"/>
  <sheetViews>
    <sheetView showGridLines="0" showRowColHeaders="0" tabSelected="1" zoomScale="86" zoomScaleNormal="80" workbookViewId="0">
      <selection activeCell="X26" sqref="X26"/>
    </sheetView>
  </sheetViews>
  <sheetFormatPr defaultRowHeight="14.4" x14ac:dyDescent="0.3"/>
  <cols>
    <col min="1" max="1" width="1.77734375" customWidth="1"/>
  </cols>
  <sheetData>
    <row r="1" ht="4.95" customHeight="1" x14ac:dyDescent="0.3"/>
  </sheetData>
  <pageMargins left="0.7" right="0.7" top="0.75" bottom="0.75" header="0.3" footer="0.3"/>
  <pageSetup scale="66" orientation="landscape"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4D2F-D4F9-46A8-AAA2-0F8369C2B041}">
  <dimension ref="A3:B29"/>
  <sheetViews>
    <sheetView zoomScale="80" workbookViewId="0">
      <selection activeCell="O10" sqref="O10"/>
    </sheetView>
  </sheetViews>
  <sheetFormatPr defaultRowHeight="14.4" x14ac:dyDescent="0.3"/>
  <cols>
    <col min="1" max="1" width="20.44140625" bestFit="1" customWidth="1"/>
    <col min="2" max="2" width="15.109375" bestFit="1" customWidth="1"/>
    <col min="3" max="3" width="9.33203125" bestFit="1" customWidth="1"/>
    <col min="4" max="4" width="9.88671875" bestFit="1" customWidth="1"/>
    <col min="5" max="5" width="10.21875" bestFit="1" customWidth="1"/>
    <col min="6" max="6" width="14.109375" bestFit="1" customWidth="1"/>
  </cols>
  <sheetData>
    <row r="3" spans="1:2" ht="18" x14ac:dyDescent="0.35">
      <c r="A3" s="12" t="s">
        <v>6198</v>
      </c>
      <c r="B3" s="13" t="s">
        <v>6208</v>
      </c>
    </row>
    <row r="4" spans="1:2" ht="18" x14ac:dyDescent="0.35">
      <c r="A4" s="14" t="s">
        <v>3753</v>
      </c>
      <c r="B4" s="15">
        <v>278.01</v>
      </c>
    </row>
    <row r="5" spans="1:2" ht="18" x14ac:dyDescent="0.35">
      <c r="A5" s="14" t="s">
        <v>1598</v>
      </c>
      <c r="B5" s="15">
        <v>281.67499999999995</v>
      </c>
    </row>
    <row r="6" spans="1:2" ht="18" x14ac:dyDescent="0.35">
      <c r="A6" s="14" t="s">
        <v>2587</v>
      </c>
      <c r="B6" s="15">
        <v>289.11</v>
      </c>
    </row>
    <row r="7" spans="1:2" ht="18" x14ac:dyDescent="0.35">
      <c r="A7" s="14" t="s">
        <v>5765</v>
      </c>
      <c r="B7" s="15">
        <v>307.04499999999996</v>
      </c>
    </row>
    <row r="8" spans="1:2" ht="18" x14ac:dyDescent="0.35">
      <c r="A8" s="14" t="s">
        <v>5114</v>
      </c>
      <c r="B8" s="15">
        <v>317.06999999999994</v>
      </c>
    </row>
    <row r="9" spans="1:2" ht="18" x14ac:dyDescent="0.35">
      <c r="A9" s="14" t="s">
        <v>6199</v>
      </c>
      <c r="B9" s="15">
        <v>1472.9099999999999</v>
      </c>
    </row>
    <row r="10" spans="1:2" ht="18" x14ac:dyDescent="0.35"/>
    <row r="11" spans="1:2" ht="18" x14ac:dyDescent="0.35"/>
    <row r="12" spans="1:2" ht="18" x14ac:dyDescent="0.35"/>
    <row r="13" spans="1:2" ht="18" x14ac:dyDescent="0.35"/>
    <row r="14" spans="1:2" ht="18" x14ac:dyDescent="0.35"/>
    <row r="15" spans="1:2" ht="18" x14ac:dyDescent="0.35"/>
    <row r="16" spans="1:2" ht="18" x14ac:dyDescent="0.35"/>
    <row r="17" ht="18" x14ac:dyDescent="0.35"/>
    <row r="18" ht="18" x14ac:dyDescent="0.35"/>
    <row r="19" ht="18" x14ac:dyDescent="0.35"/>
    <row r="20" ht="18" x14ac:dyDescent="0.35"/>
    <row r="21" ht="18" x14ac:dyDescent="0.35"/>
    <row r="22" ht="18" x14ac:dyDescent="0.35"/>
    <row r="23" ht="18" x14ac:dyDescent="0.35"/>
    <row r="24" ht="18" x14ac:dyDescent="0.35"/>
    <row r="25" ht="18" x14ac:dyDescent="0.35"/>
    <row r="26" ht="18" x14ac:dyDescent="0.35"/>
    <row r="27" ht="18" x14ac:dyDescent="0.35"/>
    <row r="28" ht="18" x14ac:dyDescent="0.35"/>
    <row r="29" ht="18"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E04AA-C027-4FCF-80F4-C206140AA76F}">
  <dimension ref="A3:F53"/>
  <sheetViews>
    <sheetView zoomScale="80" workbookViewId="0">
      <selection activeCell="X24" sqref="X24"/>
    </sheetView>
  </sheetViews>
  <sheetFormatPr defaultRowHeight="14.4" x14ac:dyDescent="0.3"/>
  <cols>
    <col min="1" max="1" width="13.33203125" bestFit="1" customWidth="1"/>
    <col min="2" max="2" width="16.33203125" bestFit="1" customWidth="1"/>
    <col min="3" max="3" width="7.21875" bestFit="1" customWidth="1"/>
    <col min="4" max="4" width="7.6640625" bestFit="1" customWidth="1"/>
    <col min="5" max="5" width="7.88671875" bestFit="1" customWidth="1"/>
    <col min="6" max="6" width="11" bestFit="1" customWidth="1"/>
  </cols>
  <sheetData>
    <row r="3" spans="1:6" x14ac:dyDescent="0.3">
      <c r="A3" s="8" t="s">
        <v>6208</v>
      </c>
      <c r="B3" s="8" t="s">
        <v>6209</v>
      </c>
    </row>
    <row r="4" spans="1:6" x14ac:dyDescent="0.3">
      <c r="A4" s="8" t="s">
        <v>6198</v>
      </c>
      <c r="B4" t="s">
        <v>6210</v>
      </c>
      <c r="C4" t="s">
        <v>6211</v>
      </c>
      <c r="D4" t="s">
        <v>6212</v>
      </c>
      <c r="E4" t="s">
        <v>6213</v>
      </c>
      <c r="F4" t="s">
        <v>6199</v>
      </c>
    </row>
    <row r="5" spans="1:6" x14ac:dyDescent="0.3">
      <c r="A5" s="9" t="s">
        <v>6215</v>
      </c>
      <c r="B5" s="11">
        <v>2926.63</v>
      </c>
      <c r="C5" s="11">
        <v>3481.4599999999996</v>
      </c>
      <c r="D5" s="11">
        <v>3378.0049999999997</v>
      </c>
      <c r="E5" s="11">
        <v>2401.0700000000002</v>
      </c>
      <c r="F5" s="11">
        <v>12187.164999999999</v>
      </c>
    </row>
    <row r="6" spans="1:6" x14ac:dyDescent="0.3">
      <c r="A6" s="10" t="s">
        <v>6200</v>
      </c>
      <c r="B6" s="11">
        <v>186.85499999999999</v>
      </c>
      <c r="C6" s="11">
        <v>305.97000000000003</v>
      </c>
      <c r="D6" s="11">
        <v>213.15999999999997</v>
      </c>
      <c r="E6" s="11">
        <v>123</v>
      </c>
      <c r="F6" s="11">
        <v>828.98500000000001</v>
      </c>
    </row>
    <row r="7" spans="1:6" x14ac:dyDescent="0.3">
      <c r="A7" s="10" t="s">
        <v>6201</v>
      </c>
      <c r="B7" s="11">
        <v>251.96499999999997</v>
      </c>
      <c r="C7" s="11">
        <v>129.46</v>
      </c>
      <c r="D7" s="11">
        <v>434.03999999999996</v>
      </c>
      <c r="E7" s="11">
        <v>171.93999999999997</v>
      </c>
      <c r="F7" s="11">
        <v>987.40499999999986</v>
      </c>
    </row>
    <row r="8" spans="1:6" x14ac:dyDescent="0.3">
      <c r="A8" s="10" t="s">
        <v>6216</v>
      </c>
      <c r="B8" s="11">
        <v>224.94499999999999</v>
      </c>
      <c r="C8" s="11">
        <v>349.12</v>
      </c>
      <c r="D8" s="11">
        <v>321.04000000000002</v>
      </c>
      <c r="E8" s="11">
        <v>126.035</v>
      </c>
      <c r="F8" s="11">
        <v>1021.14</v>
      </c>
    </row>
    <row r="9" spans="1:6" x14ac:dyDescent="0.3">
      <c r="A9" s="10" t="s">
        <v>6217</v>
      </c>
      <c r="B9" s="11">
        <v>307.12</v>
      </c>
      <c r="C9" s="11">
        <v>681.07499999999993</v>
      </c>
      <c r="D9" s="11">
        <v>533.70499999999993</v>
      </c>
      <c r="E9" s="11">
        <v>158.85</v>
      </c>
      <c r="F9" s="11">
        <v>1680.7499999999998</v>
      </c>
    </row>
    <row r="10" spans="1:6" x14ac:dyDescent="0.3">
      <c r="A10" s="10" t="s">
        <v>6218</v>
      </c>
      <c r="B10" s="11">
        <v>53.664999999999992</v>
      </c>
      <c r="C10" s="11">
        <v>83.025000000000006</v>
      </c>
      <c r="D10" s="11">
        <v>193.83499999999998</v>
      </c>
      <c r="E10" s="11">
        <v>68.039999999999992</v>
      </c>
      <c r="F10" s="11">
        <v>398.56499999999994</v>
      </c>
    </row>
    <row r="11" spans="1:6" x14ac:dyDescent="0.3">
      <c r="A11" s="10" t="s">
        <v>6219</v>
      </c>
      <c r="B11" s="11">
        <v>163.01999999999998</v>
      </c>
      <c r="C11" s="11">
        <v>678.3599999999999</v>
      </c>
      <c r="D11" s="11">
        <v>171.04500000000002</v>
      </c>
      <c r="E11" s="11">
        <v>372.255</v>
      </c>
      <c r="F11" s="11">
        <v>1384.6799999999998</v>
      </c>
    </row>
    <row r="12" spans="1:6" x14ac:dyDescent="0.3">
      <c r="A12" s="10" t="s">
        <v>6220</v>
      </c>
      <c r="B12" s="11">
        <v>345.02</v>
      </c>
      <c r="C12" s="11">
        <v>273.86999999999995</v>
      </c>
      <c r="D12" s="11">
        <v>184.12999999999997</v>
      </c>
      <c r="E12" s="11">
        <v>201.11499999999998</v>
      </c>
      <c r="F12" s="11">
        <v>1004.1349999999999</v>
      </c>
    </row>
    <row r="13" spans="1:6" x14ac:dyDescent="0.3">
      <c r="A13" s="10" t="s">
        <v>6221</v>
      </c>
      <c r="B13" s="11">
        <v>334.89</v>
      </c>
      <c r="C13" s="11">
        <v>70.95</v>
      </c>
      <c r="D13" s="11">
        <v>134.23000000000002</v>
      </c>
      <c r="E13" s="11">
        <v>166.27499999999998</v>
      </c>
      <c r="F13" s="11">
        <v>706.34499999999991</v>
      </c>
    </row>
    <row r="14" spans="1:6" x14ac:dyDescent="0.3">
      <c r="A14" s="10" t="s">
        <v>6202</v>
      </c>
      <c r="B14" s="11">
        <v>178.70999999999998</v>
      </c>
      <c r="C14" s="11">
        <v>166.1</v>
      </c>
      <c r="D14" s="11">
        <v>439.30999999999995</v>
      </c>
      <c r="E14" s="11">
        <v>492.9</v>
      </c>
      <c r="F14" s="11">
        <v>1277.02</v>
      </c>
    </row>
    <row r="15" spans="1:6" x14ac:dyDescent="0.3">
      <c r="A15" s="10" t="s">
        <v>6203</v>
      </c>
      <c r="B15" s="11">
        <v>301.98500000000001</v>
      </c>
      <c r="C15" s="11">
        <v>153.76499999999999</v>
      </c>
      <c r="D15" s="11">
        <v>215.55499999999998</v>
      </c>
      <c r="E15" s="11">
        <v>213.66499999999999</v>
      </c>
      <c r="F15" s="11">
        <v>884.96999999999991</v>
      </c>
    </row>
    <row r="16" spans="1:6" x14ac:dyDescent="0.3">
      <c r="A16" s="10" t="s">
        <v>6204</v>
      </c>
      <c r="B16" s="11">
        <v>312.83499999999998</v>
      </c>
      <c r="C16" s="11">
        <v>63.249999999999993</v>
      </c>
      <c r="D16" s="11">
        <v>350.89500000000004</v>
      </c>
      <c r="E16" s="11">
        <v>96.405000000000001</v>
      </c>
      <c r="F16" s="11">
        <v>823.38499999999999</v>
      </c>
    </row>
    <row r="17" spans="1:6" x14ac:dyDescent="0.3">
      <c r="A17" s="10" t="s">
        <v>6205</v>
      </c>
      <c r="B17" s="11">
        <v>265.62</v>
      </c>
      <c r="C17" s="11">
        <v>526.51499999999987</v>
      </c>
      <c r="D17" s="11">
        <v>187.06</v>
      </c>
      <c r="E17" s="11">
        <v>210.58999999999997</v>
      </c>
      <c r="F17" s="11">
        <v>1189.7849999999999</v>
      </c>
    </row>
    <row r="18" spans="1:6" x14ac:dyDescent="0.3">
      <c r="A18" s="9" t="s">
        <v>6222</v>
      </c>
      <c r="B18" s="11">
        <v>3356.415</v>
      </c>
      <c r="C18" s="11">
        <v>3663.41</v>
      </c>
      <c r="D18" s="11">
        <v>2604.4550000000004</v>
      </c>
      <c r="E18" s="11">
        <v>2493.2649999999999</v>
      </c>
      <c r="F18" s="11">
        <v>12117.544999999998</v>
      </c>
    </row>
    <row r="19" spans="1:6" x14ac:dyDescent="0.3">
      <c r="A19" s="10" t="s">
        <v>6200</v>
      </c>
      <c r="B19" s="11">
        <v>47.25</v>
      </c>
      <c r="C19" s="11">
        <v>65.805000000000007</v>
      </c>
      <c r="D19" s="11">
        <v>274.67500000000001</v>
      </c>
      <c r="E19" s="11">
        <v>179.22</v>
      </c>
      <c r="F19" s="11">
        <v>566.95000000000005</v>
      </c>
    </row>
    <row r="20" spans="1:6" x14ac:dyDescent="0.3">
      <c r="A20" s="10" t="s">
        <v>6201</v>
      </c>
      <c r="B20" s="11">
        <v>745.44999999999993</v>
      </c>
      <c r="C20" s="11">
        <v>428.88499999999999</v>
      </c>
      <c r="D20" s="11">
        <v>194.17499999999998</v>
      </c>
      <c r="E20" s="11">
        <v>429.82999999999993</v>
      </c>
      <c r="F20" s="11">
        <v>1798.34</v>
      </c>
    </row>
    <row r="21" spans="1:6" x14ac:dyDescent="0.3">
      <c r="A21" s="10" t="s">
        <v>6216</v>
      </c>
      <c r="B21" s="11">
        <v>130.47</v>
      </c>
      <c r="C21" s="11">
        <v>271.48500000000001</v>
      </c>
      <c r="D21" s="11">
        <v>281.20499999999998</v>
      </c>
      <c r="E21" s="11">
        <v>231.63000000000002</v>
      </c>
      <c r="F21" s="11">
        <v>914.79000000000008</v>
      </c>
    </row>
    <row r="22" spans="1:6" x14ac:dyDescent="0.3">
      <c r="A22" s="10" t="s">
        <v>6217</v>
      </c>
      <c r="B22" s="11">
        <v>27</v>
      </c>
      <c r="C22" s="11">
        <v>347.26</v>
      </c>
      <c r="D22" s="11">
        <v>147.51</v>
      </c>
      <c r="E22" s="11">
        <v>240.04</v>
      </c>
      <c r="F22" s="11">
        <v>761.81</v>
      </c>
    </row>
    <row r="23" spans="1:6" x14ac:dyDescent="0.3">
      <c r="A23" s="10" t="s">
        <v>6218</v>
      </c>
      <c r="B23" s="11">
        <v>255.11499999999995</v>
      </c>
      <c r="C23" s="11">
        <v>541.73</v>
      </c>
      <c r="D23" s="11">
        <v>83.43</v>
      </c>
      <c r="E23" s="11">
        <v>59.079999999999991</v>
      </c>
      <c r="F23" s="11">
        <v>939.35500000000013</v>
      </c>
    </row>
    <row r="24" spans="1:6" x14ac:dyDescent="0.3">
      <c r="A24" s="10" t="s">
        <v>6219</v>
      </c>
      <c r="B24" s="11">
        <v>584.78999999999985</v>
      </c>
      <c r="C24" s="11">
        <v>357.42999999999995</v>
      </c>
      <c r="D24" s="11">
        <v>355.34</v>
      </c>
      <c r="E24" s="11">
        <v>140.88</v>
      </c>
      <c r="F24" s="11">
        <v>1438.4399999999996</v>
      </c>
    </row>
    <row r="25" spans="1:6" x14ac:dyDescent="0.3">
      <c r="A25" s="10" t="s">
        <v>6220</v>
      </c>
      <c r="B25" s="11">
        <v>430.62</v>
      </c>
      <c r="C25" s="11">
        <v>227.42500000000001</v>
      </c>
      <c r="D25" s="11">
        <v>236.315</v>
      </c>
      <c r="E25" s="11">
        <v>414.58499999999992</v>
      </c>
      <c r="F25" s="11">
        <v>1308.9450000000002</v>
      </c>
    </row>
    <row r="26" spans="1:6" x14ac:dyDescent="0.3">
      <c r="A26" s="10" t="s">
        <v>6221</v>
      </c>
      <c r="B26" s="11">
        <v>22.5</v>
      </c>
      <c r="C26" s="11">
        <v>77.72</v>
      </c>
      <c r="D26" s="11">
        <v>60.5</v>
      </c>
      <c r="E26" s="11">
        <v>139.67999999999998</v>
      </c>
      <c r="F26" s="11">
        <v>300.39999999999998</v>
      </c>
    </row>
    <row r="27" spans="1:6" x14ac:dyDescent="0.3">
      <c r="A27" s="10" t="s">
        <v>6202</v>
      </c>
      <c r="B27" s="11">
        <v>126.14999999999999</v>
      </c>
      <c r="C27" s="11">
        <v>195.11</v>
      </c>
      <c r="D27" s="11">
        <v>89.13</v>
      </c>
      <c r="E27" s="11">
        <v>302.65999999999997</v>
      </c>
      <c r="F27" s="11">
        <v>713.05</v>
      </c>
    </row>
    <row r="28" spans="1:6" x14ac:dyDescent="0.3">
      <c r="A28" s="10" t="s">
        <v>6203</v>
      </c>
      <c r="B28" s="11">
        <v>376.03</v>
      </c>
      <c r="C28" s="11">
        <v>523.24</v>
      </c>
      <c r="D28" s="11">
        <v>440.96499999999997</v>
      </c>
      <c r="E28" s="11">
        <v>174.46999999999997</v>
      </c>
      <c r="F28" s="11">
        <v>1514.7049999999999</v>
      </c>
    </row>
    <row r="29" spans="1:6" x14ac:dyDescent="0.3">
      <c r="A29" s="10" t="s">
        <v>6204</v>
      </c>
      <c r="B29" s="11">
        <v>515.17999999999995</v>
      </c>
      <c r="C29" s="11">
        <v>142.56</v>
      </c>
      <c r="D29" s="11">
        <v>347.03999999999996</v>
      </c>
      <c r="E29" s="11">
        <v>104.08499999999999</v>
      </c>
      <c r="F29" s="11">
        <v>1108.865</v>
      </c>
    </row>
    <row r="30" spans="1:6" x14ac:dyDescent="0.3">
      <c r="A30" s="10" t="s">
        <v>6205</v>
      </c>
      <c r="B30" s="11">
        <v>95.859999999999985</v>
      </c>
      <c r="C30" s="11">
        <v>484.76</v>
      </c>
      <c r="D30" s="11">
        <v>94.17</v>
      </c>
      <c r="E30" s="11">
        <v>77.10499999999999</v>
      </c>
      <c r="F30" s="11">
        <v>751.89499999999998</v>
      </c>
    </row>
    <row r="31" spans="1:6" x14ac:dyDescent="0.3">
      <c r="A31" s="9" t="s">
        <v>6206</v>
      </c>
      <c r="B31" s="11">
        <v>4045.63</v>
      </c>
      <c r="C31" s="11">
        <v>3469.64</v>
      </c>
      <c r="D31" s="11">
        <v>3836.6949999999997</v>
      </c>
      <c r="E31" s="11">
        <v>2414.145</v>
      </c>
      <c r="F31" s="11">
        <v>13766.109999999999</v>
      </c>
    </row>
    <row r="32" spans="1:6" x14ac:dyDescent="0.3">
      <c r="A32" s="10" t="s">
        <v>6200</v>
      </c>
      <c r="B32" s="11">
        <v>258.34500000000003</v>
      </c>
      <c r="C32" s="11">
        <v>139.625</v>
      </c>
      <c r="D32" s="11">
        <v>279.52000000000004</v>
      </c>
      <c r="E32" s="11">
        <v>160.19499999999999</v>
      </c>
      <c r="F32" s="11">
        <v>837.68499999999995</v>
      </c>
    </row>
    <row r="33" spans="1:6" x14ac:dyDescent="0.3">
      <c r="A33" s="10" t="s">
        <v>6201</v>
      </c>
      <c r="B33" s="11">
        <v>342.2</v>
      </c>
      <c r="C33" s="11">
        <v>284.24999999999994</v>
      </c>
      <c r="D33" s="11">
        <v>251.83</v>
      </c>
      <c r="E33" s="11">
        <v>80.550000000000011</v>
      </c>
      <c r="F33" s="11">
        <v>958.82999999999993</v>
      </c>
    </row>
    <row r="34" spans="1:6" x14ac:dyDescent="0.3">
      <c r="A34" s="10" t="s">
        <v>6216</v>
      </c>
      <c r="B34" s="11">
        <v>418.30499999999989</v>
      </c>
      <c r="C34" s="11">
        <v>468.125</v>
      </c>
      <c r="D34" s="11">
        <v>405.05500000000006</v>
      </c>
      <c r="E34" s="11">
        <v>253.15499999999997</v>
      </c>
      <c r="F34" s="11">
        <v>1544.6399999999999</v>
      </c>
    </row>
    <row r="35" spans="1:6" x14ac:dyDescent="0.3">
      <c r="A35" s="10" t="s">
        <v>6217</v>
      </c>
      <c r="B35" s="11">
        <v>102.32999999999998</v>
      </c>
      <c r="C35" s="11">
        <v>242.14000000000001</v>
      </c>
      <c r="D35" s="11">
        <v>554.875</v>
      </c>
      <c r="E35" s="11">
        <v>106.23999999999998</v>
      </c>
      <c r="F35" s="11">
        <v>1005.585</v>
      </c>
    </row>
    <row r="36" spans="1:6" x14ac:dyDescent="0.3">
      <c r="A36" s="10" t="s">
        <v>6218</v>
      </c>
      <c r="B36" s="11">
        <v>234.71999999999997</v>
      </c>
      <c r="C36" s="11">
        <v>133.08000000000001</v>
      </c>
      <c r="D36" s="11">
        <v>267.2</v>
      </c>
      <c r="E36" s="11">
        <v>272.68999999999994</v>
      </c>
      <c r="F36" s="11">
        <v>907.68999999999994</v>
      </c>
    </row>
    <row r="37" spans="1:6" x14ac:dyDescent="0.3">
      <c r="A37" s="10" t="s">
        <v>6219</v>
      </c>
      <c r="B37" s="11">
        <v>430.39</v>
      </c>
      <c r="C37" s="11">
        <v>136.20500000000001</v>
      </c>
      <c r="D37" s="11">
        <v>209.6</v>
      </c>
      <c r="E37" s="11">
        <v>88.334999999999994</v>
      </c>
      <c r="F37" s="11">
        <v>864.53000000000009</v>
      </c>
    </row>
    <row r="38" spans="1:6" x14ac:dyDescent="0.3">
      <c r="A38" s="10" t="s">
        <v>6220</v>
      </c>
      <c r="B38" s="11">
        <v>109.005</v>
      </c>
      <c r="C38" s="11">
        <v>393.57499999999999</v>
      </c>
      <c r="D38" s="11">
        <v>61.034999999999997</v>
      </c>
      <c r="E38" s="11">
        <v>199.48999999999998</v>
      </c>
      <c r="F38" s="11">
        <v>763.10500000000002</v>
      </c>
    </row>
    <row r="39" spans="1:6" x14ac:dyDescent="0.3">
      <c r="A39" s="10" t="s">
        <v>6221</v>
      </c>
      <c r="B39" s="11">
        <v>287.52499999999998</v>
      </c>
      <c r="C39" s="11">
        <v>288.67</v>
      </c>
      <c r="D39" s="11">
        <v>125.58</v>
      </c>
      <c r="E39" s="11">
        <v>374.13499999999999</v>
      </c>
      <c r="F39" s="11">
        <v>1075.9099999999999</v>
      </c>
    </row>
    <row r="40" spans="1:6" x14ac:dyDescent="0.3">
      <c r="A40" s="10" t="s">
        <v>6202</v>
      </c>
      <c r="B40" s="11">
        <v>840.92999999999984</v>
      </c>
      <c r="C40" s="11">
        <v>409.875</v>
      </c>
      <c r="D40" s="11">
        <v>171.32999999999998</v>
      </c>
      <c r="E40" s="11">
        <v>221.43999999999997</v>
      </c>
      <c r="F40" s="11">
        <v>1643.5749999999998</v>
      </c>
    </row>
    <row r="41" spans="1:6" x14ac:dyDescent="0.3">
      <c r="A41" s="10" t="s">
        <v>6203</v>
      </c>
      <c r="B41" s="11">
        <v>299.07</v>
      </c>
      <c r="C41" s="11">
        <v>260.32499999999999</v>
      </c>
      <c r="D41" s="11">
        <v>584.64</v>
      </c>
      <c r="E41" s="11">
        <v>256.36500000000001</v>
      </c>
      <c r="F41" s="11">
        <v>1400.3999999999999</v>
      </c>
    </row>
    <row r="42" spans="1:6" x14ac:dyDescent="0.3">
      <c r="A42" s="10" t="s">
        <v>6204</v>
      </c>
      <c r="B42" s="11">
        <v>323.32499999999999</v>
      </c>
      <c r="C42" s="11">
        <v>565.57000000000005</v>
      </c>
      <c r="D42" s="11">
        <v>537.80999999999995</v>
      </c>
      <c r="E42" s="11">
        <v>189.47499999999999</v>
      </c>
      <c r="F42" s="11">
        <v>1616.1799999999998</v>
      </c>
    </row>
    <row r="43" spans="1:6" x14ac:dyDescent="0.3">
      <c r="A43" s="10" t="s">
        <v>6205</v>
      </c>
      <c r="B43" s="11">
        <v>399.48499999999996</v>
      </c>
      <c r="C43" s="11">
        <v>148.19999999999999</v>
      </c>
      <c r="D43" s="11">
        <v>388.21999999999997</v>
      </c>
      <c r="E43" s="11">
        <v>212.07499999999999</v>
      </c>
      <c r="F43" s="11">
        <v>1147.98</v>
      </c>
    </row>
    <row r="44" spans="1:6" x14ac:dyDescent="0.3">
      <c r="A44" s="9" t="s">
        <v>6207</v>
      </c>
      <c r="B44" s="11">
        <v>1439.82</v>
      </c>
      <c r="C44" s="11">
        <v>1691.9299999999998</v>
      </c>
      <c r="D44" s="11">
        <v>2234.9199999999996</v>
      </c>
      <c r="E44" s="11">
        <v>1696.7649999999999</v>
      </c>
      <c r="F44" s="11">
        <v>7063.4349999999986</v>
      </c>
    </row>
    <row r="45" spans="1:6" x14ac:dyDescent="0.3">
      <c r="A45" s="10" t="s">
        <v>6200</v>
      </c>
      <c r="B45" s="11">
        <v>112.69499999999999</v>
      </c>
      <c r="C45" s="11">
        <v>166.32</v>
      </c>
      <c r="D45" s="11">
        <v>843.71499999999992</v>
      </c>
      <c r="E45" s="11">
        <v>146.685</v>
      </c>
      <c r="F45" s="11">
        <v>1269.415</v>
      </c>
    </row>
    <row r="46" spans="1:6" x14ac:dyDescent="0.3">
      <c r="A46" s="10" t="s">
        <v>6201</v>
      </c>
      <c r="B46" s="11">
        <v>114.87999999999998</v>
      </c>
      <c r="C46" s="11">
        <v>133.815</v>
      </c>
      <c r="D46" s="11">
        <v>91.175000000000011</v>
      </c>
      <c r="E46" s="11">
        <v>53.759999999999991</v>
      </c>
      <c r="F46" s="11">
        <v>393.63</v>
      </c>
    </row>
    <row r="47" spans="1:6" x14ac:dyDescent="0.3">
      <c r="A47" s="10" t="s">
        <v>6216</v>
      </c>
      <c r="B47" s="11">
        <v>277.76</v>
      </c>
      <c r="C47" s="11">
        <v>175.41</v>
      </c>
      <c r="D47" s="11">
        <v>462.50999999999993</v>
      </c>
      <c r="E47" s="11">
        <v>399.52499999999998</v>
      </c>
      <c r="F47" s="11">
        <v>1315.2049999999999</v>
      </c>
    </row>
    <row r="48" spans="1:6" x14ac:dyDescent="0.3">
      <c r="A48" s="10" t="s">
        <v>6217</v>
      </c>
      <c r="B48" s="11">
        <v>197.89499999999998</v>
      </c>
      <c r="C48" s="11">
        <v>289.755</v>
      </c>
      <c r="D48" s="11">
        <v>88.545000000000002</v>
      </c>
      <c r="E48" s="11">
        <v>200.25499999999997</v>
      </c>
      <c r="F48" s="11">
        <v>776.44999999999993</v>
      </c>
    </row>
    <row r="49" spans="1:6" x14ac:dyDescent="0.3">
      <c r="A49" s="10" t="s">
        <v>6218</v>
      </c>
      <c r="B49" s="11">
        <v>193.11499999999998</v>
      </c>
      <c r="C49" s="11">
        <v>212.49499999999998</v>
      </c>
      <c r="D49" s="11">
        <v>292.29000000000002</v>
      </c>
      <c r="E49" s="11">
        <v>304.46999999999997</v>
      </c>
      <c r="F49" s="11">
        <v>1002.3699999999999</v>
      </c>
    </row>
    <row r="50" spans="1:6" x14ac:dyDescent="0.3">
      <c r="A50" s="10" t="s">
        <v>6219</v>
      </c>
      <c r="B50" s="11">
        <v>179.79</v>
      </c>
      <c r="C50" s="11">
        <v>426.2</v>
      </c>
      <c r="D50" s="11">
        <v>170.08999999999997</v>
      </c>
      <c r="E50" s="11">
        <v>379.31</v>
      </c>
      <c r="F50" s="11">
        <v>1155.3899999999999</v>
      </c>
    </row>
    <row r="51" spans="1:6" x14ac:dyDescent="0.3">
      <c r="A51" s="10" t="s">
        <v>6220</v>
      </c>
      <c r="B51" s="11">
        <v>247.28999999999996</v>
      </c>
      <c r="C51" s="11">
        <v>246.685</v>
      </c>
      <c r="D51" s="11">
        <v>271.05499999999995</v>
      </c>
      <c r="E51" s="11">
        <v>141.69999999999999</v>
      </c>
      <c r="F51" s="11">
        <v>906.73</v>
      </c>
    </row>
    <row r="52" spans="1:6" x14ac:dyDescent="0.3">
      <c r="A52" s="10" t="s">
        <v>6221</v>
      </c>
      <c r="B52" s="11">
        <v>116.39499999999998</v>
      </c>
      <c r="C52" s="11">
        <v>41.25</v>
      </c>
      <c r="D52" s="11">
        <v>15.54</v>
      </c>
      <c r="E52" s="11">
        <v>71.06</v>
      </c>
      <c r="F52" s="11">
        <v>244.24499999999998</v>
      </c>
    </row>
    <row r="53" spans="1:6" x14ac:dyDescent="0.3">
      <c r="A53" s="9" t="s">
        <v>6199</v>
      </c>
      <c r="B53" s="11">
        <v>11768.495000000003</v>
      </c>
      <c r="C53" s="11">
        <v>12306.440000000002</v>
      </c>
      <c r="D53" s="11">
        <v>12054.075000000003</v>
      </c>
      <c r="E53" s="11">
        <v>9005.244999999999</v>
      </c>
      <c r="F53" s="11">
        <v>45134.255000000005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2522-269C-43EC-B954-2986316E2E6D}">
  <dimension ref="A3:B22"/>
  <sheetViews>
    <sheetView zoomScale="80" workbookViewId="0">
      <selection activeCell="Q11" sqref="Q11"/>
    </sheetView>
  </sheetViews>
  <sheetFormatPr defaultRowHeight="14.4" x14ac:dyDescent="0.3"/>
  <cols>
    <col min="1" max="1" width="18.5546875" bestFit="1" customWidth="1"/>
    <col min="2" max="2" width="15.109375" bestFit="1" customWidth="1"/>
    <col min="3" max="3" width="9.33203125" bestFit="1" customWidth="1"/>
    <col min="4" max="4" width="9.88671875" bestFit="1" customWidth="1"/>
    <col min="5" max="5" width="10.21875" bestFit="1" customWidth="1"/>
    <col min="6" max="6" width="14.109375" bestFit="1" customWidth="1"/>
  </cols>
  <sheetData>
    <row r="3" spans="1:2" ht="18" x14ac:dyDescent="0.35">
      <c r="A3" s="12" t="s">
        <v>6198</v>
      </c>
      <c r="B3" s="13" t="s">
        <v>6208</v>
      </c>
    </row>
    <row r="4" spans="1:2" ht="18" x14ac:dyDescent="0.35">
      <c r="A4" s="14" t="s">
        <v>19</v>
      </c>
      <c r="B4" s="15">
        <v>35638.88499999998</v>
      </c>
    </row>
    <row r="5" spans="1:2" ht="18" x14ac:dyDescent="0.35">
      <c r="A5" s="14" t="s">
        <v>318</v>
      </c>
      <c r="B5" s="15">
        <v>6696.8649999999989</v>
      </c>
    </row>
    <row r="6" spans="1:2" ht="18" x14ac:dyDescent="0.35">
      <c r="A6" s="14" t="s">
        <v>28</v>
      </c>
      <c r="B6" s="15">
        <v>2798.5050000000001</v>
      </c>
    </row>
    <row r="7" spans="1:2" ht="18" x14ac:dyDescent="0.35">
      <c r="A7" s="14" t="s">
        <v>6199</v>
      </c>
      <c r="B7" s="15">
        <v>45134.254999999976</v>
      </c>
    </row>
    <row r="8" spans="1:2" ht="18" x14ac:dyDescent="0.35"/>
    <row r="9" spans="1:2" ht="18" x14ac:dyDescent="0.35"/>
    <row r="10" spans="1:2" ht="18" x14ac:dyDescent="0.35"/>
    <row r="11" spans="1:2" ht="18" x14ac:dyDescent="0.35"/>
    <row r="12" spans="1:2" ht="18" x14ac:dyDescent="0.35"/>
    <row r="13" spans="1:2" ht="18" x14ac:dyDescent="0.35"/>
    <row r="14" spans="1:2" ht="18" x14ac:dyDescent="0.35"/>
    <row r="15" spans="1:2" ht="18" x14ac:dyDescent="0.35"/>
    <row r="16" spans="1:2" ht="18" x14ac:dyDescent="0.35"/>
    <row r="17" ht="18" x14ac:dyDescent="0.35"/>
    <row r="18" ht="18" x14ac:dyDescent="0.35"/>
    <row r="19" ht="18" x14ac:dyDescent="0.35"/>
    <row r="20" ht="18" x14ac:dyDescent="0.35"/>
    <row r="21" ht="18" x14ac:dyDescent="0.35"/>
    <row r="22" ht="18"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topLeftCell="A14" zoomScale="115" zoomScaleNormal="115" workbookViewId="0">
      <selection activeCell="N3" sqref="N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8.21875" customWidth="1"/>
    <col min="8" max="8" width="14.33203125" bestFit="1" customWidth="1"/>
    <col min="9" max="9" width="13.33203125" bestFit="1" customWidth="1"/>
    <col min="10" max="10" width="12.44140625" bestFit="1" customWidth="1"/>
    <col min="11" max="11" width="7.109375" customWidth="1"/>
    <col min="12" max="12" width="11.77734375" customWidth="1"/>
    <col min="13" max="13" width="8.77734375" bestFit="1" customWidth="1"/>
  </cols>
  <sheetData>
    <row r="1" spans="1:14" x14ac:dyDescent="0.3">
      <c r="A1" s="2" t="s">
        <v>0</v>
      </c>
      <c r="B1" s="2" t="s">
        <v>1</v>
      </c>
      <c r="C1" s="2" t="s">
        <v>3</v>
      </c>
      <c r="D1" s="2" t="s">
        <v>11</v>
      </c>
      <c r="E1" s="2" t="s">
        <v>14</v>
      </c>
      <c r="F1" s="2" t="s">
        <v>4</v>
      </c>
      <c r="G1" s="2" t="s">
        <v>2</v>
      </c>
      <c r="H1" s="2" t="s">
        <v>7</v>
      </c>
      <c r="I1" s="2" t="s">
        <v>9</v>
      </c>
      <c r="J1" s="2" t="s">
        <v>10</v>
      </c>
      <c r="K1" s="3" t="s">
        <v>12</v>
      </c>
      <c r="L1" s="6" t="s">
        <v>13</v>
      </c>
      <c r="M1" s="6" t="s">
        <v>15</v>
      </c>
      <c r="N1" t="s">
        <v>6214</v>
      </c>
    </row>
    <row r="2" spans="1:14" x14ac:dyDescent="0.3">
      <c r="A2" s="2" t="s">
        <v>490</v>
      </c>
      <c r="B2" s="5">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INDEX(products!$A$1:$I$49,MATCH(Table2[[#This Row],[Product ID]],products!$A$1:$A$49,0),8)</f>
        <v>Robusta</v>
      </c>
      <c r="J2" t="str">
        <f>INDEX(products!$A$1:$I$49,MATCH(Table2[[#This Row],[Product ID]],products!$A$1:$A$49,0),9)</f>
        <v>Medium</v>
      </c>
      <c r="K2" s="4">
        <f>INDEX(products!$A$1:$I$49,MATCH(Table2[[#This Row],[Product ID]],products!$A$1:$A$49,0),4)</f>
        <v>1</v>
      </c>
      <c r="L2" s="7">
        <f>INDEX(products!$A$1:$I$49,MATCH(Table2[[#This Row],[Product ID]],products!$A$1:$A$49,0),5)</f>
        <v>9.9499999999999993</v>
      </c>
      <c r="M2" s="7">
        <f>L2*E2</f>
        <v>19.899999999999999</v>
      </c>
      <c r="N2" t="str">
        <f>_xlfn.XLOOKUP(C2,customers!$A$1:$A$1001,customers!$I$1:$I$1001,,0)</f>
        <v>Yes</v>
      </c>
    </row>
    <row r="3" spans="1:14" x14ac:dyDescent="0.3">
      <c r="A3" s="2" t="s">
        <v>490</v>
      </c>
      <c r="B3" s="5">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INDEX(products!$A$1:$I$49,MATCH(Table2[[#This Row],[Product ID]],products!$A$1:$A$49,0),8)</f>
        <v>Excelsa</v>
      </c>
      <c r="J3" t="str">
        <f>INDEX(products!$A$1:$I$49,MATCH(Table2[[#This Row],[Product ID]],products!$A$1:$A$49,0),9)</f>
        <v>Medium</v>
      </c>
      <c r="K3" s="4">
        <f>INDEX(products!$A$1:$I$49,MATCH(Table2[[#This Row],[Product ID]],products!$A$1:$A$49,0),4)</f>
        <v>0.5</v>
      </c>
      <c r="L3" s="7">
        <f>INDEX(products!$A$1:$I$49,MATCH(Table2[[#This Row],[Product ID]],products!$A$1:$A$49,0),5)</f>
        <v>8.25</v>
      </c>
      <c r="M3" s="7">
        <f t="shared" ref="M3:M66" si="0">L3*E3</f>
        <v>41.25</v>
      </c>
      <c r="N3" t="str">
        <f>_xlfn.XLOOKUP(C3,customers!$A$1:$A$1001,customers!$I$1:$I$1001,,0)</f>
        <v>Yes</v>
      </c>
    </row>
    <row r="4" spans="1:14" x14ac:dyDescent="0.3">
      <c r="A4" s="2" t="s">
        <v>501</v>
      </c>
      <c r="B4" s="5">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INDEX(products!$A$1:$I$49,MATCH(Table2[[#This Row],[Product ID]],products!$A$1:$A$49,0),8)</f>
        <v>Arabica</v>
      </c>
      <c r="J4" t="str">
        <f>INDEX(products!$A$1:$I$49,MATCH(Table2[[#This Row],[Product ID]],products!$A$1:$A$49,0),9)</f>
        <v>Light</v>
      </c>
      <c r="K4" s="4">
        <f>INDEX(products!$A$1:$I$49,MATCH(Table2[[#This Row],[Product ID]],products!$A$1:$A$49,0),4)</f>
        <v>1</v>
      </c>
      <c r="L4" s="7">
        <f>INDEX(products!$A$1:$I$49,MATCH(Table2[[#This Row],[Product ID]],products!$A$1:$A$49,0),5)</f>
        <v>12.95</v>
      </c>
      <c r="M4" s="7">
        <f t="shared" si="0"/>
        <v>12.95</v>
      </c>
      <c r="N4" t="str">
        <f>_xlfn.XLOOKUP(C4,customers!$A$1:$A$1001,customers!$I$1:$I$1001,,0)</f>
        <v>Yes</v>
      </c>
    </row>
    <row r="5" spans="1:14" x14ac:dyDescent="0.3">
      <c r="A5" s="2" t="s">
        <v>512</v>
      </c>
      <c r="B5" s="5">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INDEX(products!$A$1:$I$49,MATCH(Table2[[#This Row],[Product ID]],products!$A$1:$A$49,0),8)</f>
        <v>Excelsa</v>
      </c>
      <c r="J5" t="str">
        <f>INDEX(products!$A$1:$I$49,MATCH(Table2[[#This Row],[Product ID]],products!$A$1:$A$49,0),9)</f>
        <v>Medium</v>
      </c>
      <c r="K5" s="4">
        <f>INDEX(products!$A$1:$I$49,MATCH(Table2[[#This Row],[Product ID]],products!$A$1:$A$49,0),4)</f>
        <v>1</v>
      </c>
      <c r="L5" s="7">
        <f>INDEX(products!$A$1:$I$49,MATCH(Table2[[#This Row],[Product ID]],products!$A$1:$A$49,0),5)</f>
        <v>13.75</v>
      </c>
      <c r="M5" s="7">
        <f t="shared" si="0"/>
        <v>27.5</v>
      </c>
      <c r="N5" t="str">
        <f>_xlfn.XLOOKUP(C5,customers!$A$1:$A$1001,customers!$I$1:$I$1001,,0)</f>
        <v>No</v>
      </c>
    </row>
    <row r="6" spans="1:14" x14ac:dyDescent="0.3">
      <c r="A6" s="2" t="s">
        <v>512</v>
      </c>
      <c r="B6" s="5">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INDEX(products!$A$1:$I$49,MATCH(Table2[[#This Row],[Product ID]],products!$A$1:$A$49,0),8)</f>
        <v>Robusta</v>
      </c>
      <c r="J6" t="str">
        <f>INDEX(products!$A$1:$I$49,MATCH(Table2[[#This Row],[Product ID]],products!$A$1:$A$49,0),9)</f>
        <v>Light</v>
      </c>
      <c r="K6" s="4">
        <f>INDEX(products!$A$1:$I$49,MATCH(Table2[[#This Row],[Product ID]],products!$A$1:$A$49,0),4)</f>
        <v>2.5</v>
      </c>
      <c r="L6" s="7">
        <f>INDEX(products!$A$1:$I$49,MATCH(Table2[[#This Row],[Product ID]],products!$A$1:$A$49,0),5)</f>
        <v>27.484999999999996</v>
      </c>
      <c r="M6" s="7">
        <f t="shared" si="0"/>
        <v>54.969999999999992</v>
      </c>
      <c r="N6" t="str">
        <f>_xlfn.XLOOKUP(C6,customers!$A$1:$A$1001,customers!$I$1:$I$1001,,0)</f>
        <v>No</v>
      </c>
    </row>
    <row r="7" spans="1:14" x14ac:dyDescent="0.3">
      <c r="A7" s="2" t="s">
        <v>519</v>
      </c>
      <c r="B7" s="5">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INDEX(products!$A$1:$I$49,MATCH(Table2[[#This Row],[Product ID]],products!$A$1:$A$49,0),8)</f>
        <v>Liberica</v>
      </c>
      <c r="J7" t="str">
        <f>INDEX(products!$A$1:$I$49,MATCH(Table2[[#This Row],[Product ID]],products!$A$1:$A$49,0),9)</f>
        <v>Dark</v>
      </c>
      <c r="K7" s="4">
        <f>INDEX(products!$A$1:$I$49,MATCH(Table2[[#This Row],[Product ID]],products!$A$1:$A$49,0),4)</f>
        <v>1</v>
      </c>
      <c r="L7" s="7">
        <f>INDEX(products!$A$1:$I$49,MATCH(Table2[[#This Row],[Product ID]],products!$A$1:$A$49,0),5)</f>
        <v>12.95</v>
      </c>
      <c r="M7" s="7">
        <f t="shared" si="0"/>
        <v>38.849999999999994</v>
      </c>
      <c r="N7" t="str">
        <f>_xlfn.XLOOKUP(C7,customers!$A$1:$A$1001,customers!$I$1:$I$1001,,0)</f>
        <v>No</v>
      </c>
    </row>
    <row r="8" spans="1:14" x14ac:dyDescent="0.3">
      <c r="A8" s="2" t="s">
        <v>524</v>
      </c>
      <c r="B8" s="5">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INDEX(products!$A$1:$I$49,MATCH(Table2[[#This Row],[Product ID]],products!$A$1:$A$49,0),8)</f>
        <v>Excelsa</v>
      </c>
      <c r="J8" t="str">
        <f>INDEX(products!$A$1:$I$49,MATCH(Table2[[#This Row],[Product ID]],products!$A$1:$A$49,0),9)</f>
        <v>Dark</v>
      </c>
      <c r="K8" s="4">
        <f>INDEX(products!$A$1:$I$49,MATCH(Table2[[#This Row],[Product ID]],products!$A$1:$A$49,0),4)</f>
        <v>0.5</v>
      </c>
      <c r="L8" s="7">
        <f>INDEX(products!$A$1:$I$49,MATCH(Table2[[#This Row],[Product ID]],products!$A$1:$A$49,0),5)</f>
        <v>7.29</v>
      </c>
      <c r="M8" s="7">
        <f t="shared" si="0"/>
        <v>21.87</v>
      </c>
      <c r="N8" t="str">
        <f>_xlfn.XLOOKUP(C8,customers!$A$1:$A$1001,customers!$I$1:$I$1001,,0)</f>
        <v>Yes</v>
      </c>
    </row>
    <row r="9" spans="1:14" x14ac:dyDescent="0.3">
      <c r="A9" s="2" t="s">
        <v>530</v>
      </c>
      <c r="B9" s="5">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INDEX(products!$A$1:$I$49,MATCH(Table2[[#This Row],[Product ID]],products!$A$1:$A$49,0),8)</f>
        <v>Liberica</v>
      </c>
      <c r="J9" t="str">
        <f>INDEX(products!$A$1:$I$49,MATCH(Table2[[#This Row],[Product ID]],products!$A$1:$A$49,0),9)</f>
        <v>Light</v>
      </c>
      <c r="K9" s="4">
        <f>INDEX(products!$A$1:$I$49,MATCH(Table2[[#This Row],[Product ID]],products!$A$1:$A$49,0),4)</f>
        <v>0.2</v>
      </c>
      <c r="L9" s="7">
        <f>INDEX(products!$A$1:$I$49,MATCH(Table2[[#This Row],[Product ID]],products!$A$1:$A$49,0),5)</f>
        <v>4.7549999999999999</v>
      </c>
      <c r="M9" s="7">
        <f t="shared" si="0"/>
        <v>4.7549999999999999</v>
      </c>
      <c r="N9" t="str">
        <f>_xlfn.XLOOKUP(C9,customers!$A$1:$A$1001,customers!$I$1:$I$1001,,0)</f>
        <v>Yes</v>
      </c>
    </row>
    <row r="10" spans="1:14" x14ac:dyDescent="0.3">
      <c r="A10" s="2" t="s">
        <v>535</v>
      </c>
      <c r="B10" s="5">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INDEX(products!$A$1:$I$49,MATCH(Table2[[#This Row],[Product ID]],products!$A$1:$A$49,0),8)</f>
        <v>Robusta</v>
      </c>
      <c r="J10" t="str">
        <f>INDEX(products!$A$1:$I$49,MATCH(Table2[[#This Row],[Product ID]],products!$A$1:$A$49,0),9)</f>
        <v>Medium</v>
      </c>
      <c r="K10" s="4">
        <f>INDEX(products!$A$1:$I$49,MATCH(Table2[[#This Row],[Product ID]],products!$A$1:$A$49,0),4)</f>
        <v>0.5</v>
      </c>
      <c r="L10" s="7">
        <f>INDEX(products!$A$1:$I$49,MATCH(Table2[[#This Row],[Product ID]],products!$A$1:$A$49,0),5)</f>
        <v>5.97</v>
      </c>
      <c r="M10" s="7">
        <f t="shared" si="0"/>
        <v>17.91</v>
      </c>
      <c r="N10" t="str">
        <f>_xlfn.XLOOKUP(C10,customers!$A$1:$A$1001,customers!$I$1:$I$1001,,0)</f>
        <v>No</v>
      </c>
    </row>
    <row r="11" spans="1:14" x14ac:dyDescent="0.3">
      <c r="A11" s="2" t="s">
        <v>541</v>
      </c>
      <c r="B11" s="5">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INDEX(products!$A$1:$I$49,MATCH(Table2[[#This Row],[Product ID]],products!$A$1:$A$49,0),8)</f>
        <v>Robusta</v>
      </c>
      <c r="J11" t="str">
        <f>INDEX(products!$A$1:$I$49,MATCH(Table2[[#This Row],[Product ID]],products!$A$1:$A$49,0),9)</f>
        <v>Medium</v>
      </c>
      <c r="K11" s="4">
        <f>INDEX(products!$A$1:$I$49,MATCH(Table2[[#This Row],[Product ID]],products!$A$1:$A$49,0),4)</f>
        <v>0.5</v>
      </c>
      <c r="L11" s="7">
        <f>INDEX(products!$A$1:$I$49,MATCH(Table2[[#This Row],[Product ID]],products!$A$1:$A$49,0),5)</f>
        <v>5.97</v>
      </c>
      <c r="M11" s="7">
        <f t="shared" si="0"/>
        <v>5.97</v>
      </c>
      <c r="N11" t="str">
        <f>_xlfn.XLOOKUP(C11,customers!$A$1:$A$1001,customers!$I$1:$I$1001,,0)</f>
        <v>No</v>
      </c>
    </row>
    <row r="12" spans="1:14" x14ac:dyDescent="0.3">
      <c r="A12" s="2" t="s">
        <v>547</v>
      </c>
      <c r="B12" s="5">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INDEX(products!$A$1:$I$49,MATCH(Table2[[#This Row],[Product ID]],products!$A$1:$A$49,0),8)</f>
        <v>Arabica</v>
      </c>
      <c r="J12" t="str">
        <f>INDEX(products!$A$1:$I$49,MATCH(Table2[[#This Row],[Product ID]],products!$A$1:$A$49,0),9)</f>
        <v>Dark</v>
      </c>
      <c r="K12" s="4">
        <f>INDEX(products!$A$1:$I$49,MATCH(Table2[[#This Row],[Product ID]],products!$A$1:$A$49,0),4)</f>
        <v>1</v>
      </c>
      <c r="L12" s="7">
        <f>INDEX(products!$A$1:$I$49,MATCH(Table2[[#This Row],[Product ID]],products!$A$1:$A$49,0),5)</f>
        <v>9.9499999999999993</v>
      </c>
      <c r="M12" s="7">
        <f t="shared" si="0"/>
        <v>39.799999999999997</v>
      </c>
      <c r="N12" t="str">
        <f>_xlfn.XLOOKUP(C12,customers!$A$1:$A$1001,customers!$I$1:$I$1001,,0)</f>
        <v>No</v>
      </c>
    </row>
    <row r="13" spans="1:14" x14ac:dyDescent="0.3">
      <c r="A13" s="2" t="s">
        <v>553</v>
      </c>
      <c r="B13" s="5">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INDEX(products!$A$1:$I$49,MATCH(Table2[[#This Row],[Product ID]],products!$A$1:$A$49,0),8)</f>
        <v>Excelsa</v>
      </c>
      <c r="J13" t="str">
        <f>INDEX(products!$A$1:$I$49,MATCH(Table2[[#This Row],[Product ID]],products!$A$1:$A$49,0),9)</f>
        <v>Light</v>
      </c>
      <c r="K13" s="4">
        <f>INDEX(products!$A$1:$I$49,MATCH(Table2[[#This Row],[Product ID]],products!$A$1:$A$49,0),4)</f>
        <v>2.5</v>
      </c>
      <c r="L13" s="7">
        <f>INDEX(products!$A$1:$I$49,MATCH(Table2[[#This Row],[Product ID]],products!$A$1:$A$49,0),5)</f>
        <v>34.154999999999994</v>
      </c>
      <c r="M13" s="7">
        <f t="shared" si="0"/>
        <v>170.77499999999998</v>
      </c>
      <c r="N13" t="str">
        <f>_xlfn.XLOOKUP(C13,customers!$A$1:$A$1001,customers!$I$1:$I$1001,,0)</f>
        <v>Yes</v>
      </c>
    </row>
    <row r="14" spans="1:14" x14ac:dyDescent="0.3">
      <c r="A14" s="2" t="s">
        <v>559</v>
      </c>
      <c r="B14" s="5">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INDEX(products!$A$1:$I$49,MATCH(Table2[[#This Row],[Product ID]],products!$A$1:$A$49,0),8)</f>
        <v>Robusta</v>
      </c>
      <c r="J14" t="str">
        <f>INDEX(products!$A$1:$I$49,MATCH(Table2[[#This Row],[Product ID]],products!$A$1:$A$49,0),9)</f>
        <v>Medium</v>
      </c>
      <c r="K14" s="4">
        <f>INDEX(products!$A$1:$I$49,MATCH(Table2[[#This Row],[Product ID]],products!$A$1:$A$49,0),4)</f>
        <v>1</v>
      </c>
      <c r="L14" s="7">
        <f>INDEX(products!$A$1:$I$49,MATCH(Table2[[#This Row],[Product ID]],products!$A$1:$A$49,0),5)</f>
        <v>9.9499999999999993</v>
      </c>
      <c r="M14" s="7">
        <f t="shared" si="0"/>
        <v>49.75</v>
      </c>
      <c r="N14" t="str">
        <f>_xlfn.XLOOKUP(C14,customers!$A$1:$A$1001,customers!$I$1:$I$1001,,0)</f>
        <v>No</v>
      </c>
    </row>
    <row r="15" spans="1:14" x14ac:dyDescent="0.3">
      <c r="A15" s="2" t="s">
        <v>565</v>
      </c>
      <c r="B15" s="5">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INDEX(products!$A$1:$I$49,MATCH(Table2[[#This Row],[Product ID]],products!$A$1:$A$49,0),8)</f>
        <v>Robusta</v>
      </c>
      <c r="J15" t="str">
        <f>INDEX(products!$A$1:$I$49,MATCH(Table2[[#This Row],[Product ID]],products!$A$1:$A$49,0),9)</f>
        <v>Dark</v>
      </c>
      <c r="K15" s="4">
        <f>INDEX(products!$A$1:$I$49,MATCH(Table2[[#This Row],[Product ID]],products!$A$1:$A$49,0),4)</f>
        <v>2.5</v>
      </c>
      <c r="L15" s="7">
        <f>INDEX(products!$A$1:$I$49,MATCH(Table2[[#This Row],[Product ID]],products!$A$1:$A$49,0),5)</f>
        <v>20.584999999999997</v>
      </c>
      <c r="M15" s="7">
        <f t="shared" si="0"/>
        <v>41.169999999999995</v>
      </c>
      <c r="N15" t="str">
        <f>_xlfn.XLOOKUP(C15,customers!$A$1:$A$1001,customers!$I$1:$I$1001,,0)</f>
        <v>No</v>
      </c>
    </row>
    <row r="16" spans="1:14" x14ac:dyDescent="0.3">
      <c r="A16" s="2" t="s">
        <v>570</v>
      </c>
      <c r="B16" s="5">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INDEX(products!$A$1:$I$49,MATCH(Table2[[#This Row],[Product ID]],products!$A$1:$A$49,0),8)</f>
        <v>Liberica</v>
      </c>
      <c r="J16" t="str">
        <f>INDEX(products!$A$1:$I$49,MATCH(Table2[[#This Row],[Product ID]],products!$A$1:$A$49,0),9)</f>
        <v>Dark</v>
      </c>
      <c r="K16" s="4">
        <f>INDEX(products!$A$1:$I$49,MATCH(Table2[[#This Row],[Product ID]],products!$A$1:$A$49,0),4)</f>
        <v>0.2</v>
      </c>
      <c r="L16" s="7">
        <f>INDEX(products!$A$1:$I$49,MATCH(Table2[[#This Row],[Product ID]],products!$A$1:$A$49,0),5)</f>
        <v>3.8849999999999998</v>
      </c>
      <c r="M16" s="7">
        <f t="shared" si="0"/>
        <v>11.654999999999999</v>
      </c>
      <c r="N16" t="str">
        <f>_xlfn.XLOOKUP(C16,customers!$A$1:$A$1001,customers!$I$1:$I$1001,,0)</f>
        <v>Yes</v>
      </c>
    </row>
    <row r="17" spans="1:14" x14ac:dyDescent="0.3">
      <c r="A17" s="2" t="s">
        <v>576</v>
      </c>
      <c r="B17" s="5">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INDEX(products!$A$1:$I$49,MATCH(Table2[[#This Row],[Product ID]],products!$A$1:$A$49,0),8)</f>
        <v>Robusta</v>
      </c>
      <c r="J17" t="str">
        <f>INDEX(products!$A$1:$I$49,MATCH(Table2[[#This Row],[Product ID]],products!$A$1:$A$49,0),9)</f>
        <v>Medium</v>
      </c>
      <c r="K17" s="4">
        <f>INDEX(products!$A$1:$I$49,MATCH(Table2[[#This Row],[Product ID]],products!$A$1:$A$49,0),4)</f>
        <v>2.5</v>
      </c>
      <c r="L17" s="7">
        <f>INDEX(products!$A$1:$I$49,MATCH(Table2[[#This Row],[Product ID]],products!$A$1:$A$49,0),5)</f>
        <v>22.884999999999998</v>
      </c>
      <c r="M17" s="7">
        <f t="shared" si="0"/>
        <v>114.42499999999998</v>
      </c>
      <c r="N17" t="str">
        <f>_xlfn.XLOOKUP(C17,customers!$A$1:$A$1001,customers!$I$1:$I$1001,,0)</f>
        <v>No</v>
      </c>
    </row>
    <row r="18" spans="1:14" x14ac:dyDescent="0.3">
      <c r="A18" s="2" t="s">
        <v>581</v>
      </c>
      <c r="B18" s="5">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INDEX(products!$A$1:$I$49,MATCH(Table2[[#This Row],[Product ID]],products!$A$1:$A$49,0),8)</f>
        <v>Arabica</v>
      </c>
      <c r="J18" t="str">
        <f>INDEX(products!$A$1:$I$49,MATCH(Table2[[#This Row],[Product ID]],products!$A$1:$A$49,0),9)</f>
        <v>Medium</v>
      </c>
      <c r="K18" s="4">
        <f>INDEX(products!$A$1:$I$49,MATCH(Table2[[#This Row],[Product ID]],products!$A$1:$A$49,0),4)</f>
        <v>0.2</v>
      </c>
      <c r="L18" s="7">
        <f>INDEX(products!$A$1:$I$49,MATCH(Table2[[#This Row],[Product ID]],products!$A$1:$A$49,0),5)</f>
        <v>3.375</v>
      </c>
      <c r="M18" s="7">
        <f t="shared" si="0"/>
        <v>20.25</v>
      </c>
      <c r="N18" t="str">
        <f>_xlfn.XLOOKUP(C18,customers!$A$1:$A$1001,customers!$I$1:$I$1001,,0)</f>
        <v>No</v>
      </c>
    </row>
    <row r="19" spans="1:14" x14ac:dyDescent="0.3">
      <c r="A19" s="2" t="s">
        <v>587</v>
      </c>
      <c r="B19" s="5">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INDEX(products!$A$1:$I$49,MATCH(Table2[[#This Row],[Product ID]],products!$A$1:$A$49,0),8)</f>
        <v>Arabica</v>
      </c>
      <c r="J19" t="str">
        <f>INDEX(products!$A$1:$I$49,MATCH(Table2[[#This Row],[Product ID]],products!$A$1:$A$49,0),9)</f>
        <v>Light</v>
      </c>
      <c r="K19" s="4">
        <f>INDEX(products!$A$1:$I$49,MATCH(Table2[[#This Row],[Product ID]],products!$A$1:$A$49,0),4)</f>
        <v>1</v>
      </c>
      <c r="L19" s="7">
        <f>INDEX(products!$A$1:$I$49,MATCH(Table2[[#This Row],[Product ID]],products!$A$1:$A$49,0),5)</f>
        <v>12.95</v>
      </c>
      <c r="M19" s="7">
        <f t="shared" si="0"/>
        <v>77.699999999999989</v>
      </c>
      <c r="N19" t="str">
        <f>_xlfn.XLOOKUP(C19,customers!$A$1:$A$1001,customers!$I$1:$I$1001,,0)</f>
        <v>No</v>
      </c>
    </row>
    <row r="20" spans="1:14" x14ac:dyDescent="0.3">
      <c r="A20" s="2" t="s">
        <v>593</v>
      </c>
      <c r="B20" s="5">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INDEX(products!$A$1:$I$49,MATCH(Table2[[#This Row],[Product ID]],products!$A$1:$A$49,0),8)</f>
        <v>Robusta</v>
      </c>
      <c r="J20" t="str">
        <f>INDEX(products!$A$1:$I$49,MATCH(Table2[[#This Row],[Product ID]],products!$A$1:$A$49,0),9)</f>
        <v>Dark</v>
      </c>
      <c r="K20" s="4">
        <f>INDEX(products!$A$1:$I$49,MATCH(Table2[[#This Row],[Product ID]],products!$A$1:$A$49,0),4)</f>
        <v>2.5</v>
      </c>
      <c r="L20" s="7">
        <f>INDEX(products!$A$1:$I$49,MATCH(Table2[[#This Row],[Product ID]],products!$A$1:$A$49,0),5)</f>
        <v>20.584999999999997</v>
      </c>
      <c r="M20" s="7">
        <f t="shared" si="0"/>
        <v>82.339999999999989</v>
      </c>
      <c r="N20" t="str">
        <f>_xlfn.XLOOKUP(C20,customers!$A$1:$A$1001,customers!$I$1:$I$1001,,0)</f>
        <v>Yes</v>
      </c>
    </row>
    <row r="21" spans="1:14" x14ac:dyDescent="0.3">
      <c r="A21" s="2" t="s">
        <v>598</v>
      </c>
      <c r="B21" s="5">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INDEX(products!$A$1:$I$49,MATCH(Table2[[#This Row],[Product ID]],products!$A$1:$A$49,0),8)</f>
        <v>Arabica</v>
      </c>
      <c r="J21" t="str">
        <f>INDEX(products!$A$1:$I$49,MATCH(Table2[[#This Row],[Product ID]],products!$A$1:$A$49,0),9)</f>
        <v>Medium</v>
      </c>
      <c r="K21" s="4">
        <f>INDEX(products!$A$1:$I$49,MATCH(Table2[[#This Row],[Product ID]],products!$A$1:$A$49,0),4)</f>
        <v>0.2</v>
      </c>
      <c r="L21" s="7">
        <f>INDEX(products!$A$1:$I$49,MATCH(Table2[[#This Row],[Product ID]],products!$A$1:$A$49,0),5)</f>
        <v>3.375</v>
      </c>
      <c r="M21" s="7">
        <f t="shared" si="0"/>
        <v>16.875</v>
      </c>
      <c r="N21" t="str">
        <f>_xlfn.XLOOKUP(C21,customers!$A$1:$A$1001,customers!$I$1:$I$1001,,0)</f>
        <v>Yes</v>
      </c>
    </row>
    <row r="22" spans="1:14" x14ac:dyDescent="0.3">
      <c r="A22" s="2" t="s">
        <v>598</v>
      </c>
      <c r="B22" s="5">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INDEX(products!$A$1:$I$49,MATCH(Table2[[#This Row],[Product ID]],products!$A$1:$A$49,0),8)</f>
        <v>Excelsa</v>
      </c>
      <c r="J22" t="str">
        <f>INDEX(products!$A$1:$I$49,MATCH(Table2[[#This Row],[Product ID]],products!$A$1:$A$49,0),9)</f>
        <v>Dark</v>
      </c>
      <c r="K22" s="4">
        <f>INDEX(products!$A$1:$I$49,MATCH(Table2[[#This Row],[Product ID]],products!$A$1:$A$49,0),4)</f>
        <v>0.2</v>
      </c>
      <c r="L22" s="7">
        <f>INDEX(products!$A$1:$I$49,MATCH(Table2[[#This Row],[Product ID]],products!$A$1:$A$49,0),5)</f>
        <v>3.645</v>
      </c>
      <c r="M22" s="7">
        <f t="shared" si="0"/>
        <v>14.58</v>
      </c>
      <c r="N22" t="str">
        <f>_xlfn.XLOOKUP(C22,customers!$A$1:$A$1001,customers!$I$1:$I$1001,,0)</f>
        <v>Yes</v>
      </c>
    </row>
    <row r="23" spans="1:14" x14ac:dyDescent="0.3">
      <c r="A23" s="2" t="s">
        <v>608</v>
      </c>
      <c r="B23" s="5">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INDEX(products!$A$1:$I$49,MATCH(Table2[[#This Row],[Product ID]],products!$A$1:$A$49,0),8)</f>
        <v>Arabica</v>
      </c>
      <c r="J23" t="str">
        <f>INDEX(products!$A$1:$I$49,MATCH(Table2[[#This Row],[Product ID]],products!$A$1:$A$49,0),9)</f>
        <v>Dark</v>
      </c>
      <c r="K23" s="4">
        <f>INDEX(products!$A$1:$I$49,MATCH(Table2[[#This Row],[Product ID]],products!$A$1:$A$49,0),4)</f>
        <v>0.2</v>
      </c>
      <c r="L23" s="7">
        <f>INDEX(products!$A$1:$I$49,MATCH(Table2[[#This Row],[Product ID]],products!$A$1:$A$49,0),5)</f>
        <v>2.9849999999999999</v>
      </c>
      <c r="M23" s="7">
        <f t="shared" si="0"/>
        <v>17.91</v>
      </c>
      <c r="N23" t="str">
        <f>_xlfn.XLOOKUP(C23,customers!$A$1:$A$1001,customers!$I$1:$I$1001,,0)</f>
        <v>No</v>
      </c>
    </row>
    <row r="24" spans="1:14" x14ac:dyDescent="0.3">
      <c r="A24" s="2" t="s">
        <v>614</v>
      </c>
      <c r="B24" s="5">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INDEX(products!$A$1:$I$49,MATCH(Table2[[#This Row],[Product ID]],products!$A$1:$A$49,0),8)</f>
        <v>Robusta</v>
      </c>
      <c r="J24" t="str">
        <f>INDEX(products!$A$1:$I$49,MATCH(Table2[[#This Row],[Product ID]],products!$A$1:$A$49,0),9)</f>
        <v>Medium</v>
      </c>
      <c r="K24" s="4">
        <f>INDEX(products!$A$1:$I$49,MATCH(Table2[[#This Row],[Product ID]],products!$A$1:$A$49,0),4)</f>
        <v>2.5</v>
      </c>
      <c r="L24" s="7">
        <f>INDEX(products!$A$1:$I$49,MATCH(Table2[[#This Row],[Product ID]],products!$A$1:$A$49,0),5)</f>
        <v>22.884999999999998</v>
      </c>
      <c r="M24" s="7">
        <f t="shared" si="0"/>
        <v>91.539999999999992</v>
      </c>
      <c r="N24" t="str">
        <f>_xlfn.XLOOKUP(C24,customers!$A$1:$A$1001,customers!$I$1:$I$1001,,0)</f>
        <v>Yes</v>
      </c>
    </row>
    <row r="25" spans="1:14" x14ac:dyDescent="0.3">
      <c r="A25" s="2" t="s">
        <v>620</v>
      </c>
      <c r="B25" s="5">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INDEX(products!$A$1:$I$49,MATCH(Table2[[#This Row],[Product ID]],products!$A$1:$A$49,0),8)</f>
        <v>Arabica</v>
      </c>
      <c r="J25" t="str">
        <f>INDEX(products!$A$1:$I$49,MATCH(Table2[[#This Row],[Product ID]],products!$A$1:$A$49,0),9)</f>
        <v>Dark</v>
      </c>
      <c r="K25" s="4">
        <f>INDEX(products!$A$1:$I$49,MATCH(Table2[[#This Row],[Product ID]],products!$A$1:$A$49,0),4)</f>
        <v>0.2</v>
      </c>
      <c r="L25" s="7">
        <f>INDEX(products!$A$1:$I$49,MATCH(Table2[[#This Row],[Product ID]],products!$A$1:$A$49,0),5)</f>
        <v>2.9849999999999999</v>
      </c>
      <c r="M25" s="7">
        <f t="shared" si="0"/>
        <v>11.94</v>
      </c>
      <c r="N25" t="str">
        <f>_xlfn.XLOOKUP(C25,customers!$A$1:$A$1001,customers!$I$1:$I$1001,,0)</f>
        <v>Yes</v>
      </c>
    </row>
    <row r="26" spans="1:14" x14ac:dyDescent="0.3">
      <c r="A26" s="2" t="s">
        <v>626</v>
      </c>
      <c r="B26" s="5">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INDEX(products!$A$1:$I$49,MATCH(Table2[[#This Row],[Product ID]],products!$A$1:$A$49,0),8)</f>
        <v>Arabica</v>
      </c>
      <c r="J26" t="str">
        <f>INDEX(products!$A$1:$I$49,MATCH(Table2[[#This Row],[Product ID]],products!$A$1:$A$49,0),9)</f>
        <v>Medium</v>
      </c>
      <c r="K26" s="4">
        <f>INDEX(products!$A$1:$I$49,MATCH(Table2[[#This Row],[Product ID]],products!$A$1:$A$49,0),4)</f>
        <v>1</v>
      </c>
      <c r="L26" s="7">
        <f>INDEX(products!$A$1:$I$49,MATCH(Table2[[#This Row],[Product ID]],products!$A$1:$A$49,0),5)</f>
        <v>11.25</v>
      </c>
      <c r="M26" s="7">
        <f t="shared" si="0"/>
        <v>11.25</v>
      </c>
      <c r="N26" t="str">
        <f>_xlfn.XLOOKUP(C26,customers!$A$1:$A$1001,customers!$I$1:$I$1001,,0)</f>
        <v>No</v>
      </c>
    </row>
    <row r="27" spans="1:14" x14ac:dyDescent="0.3">
      <c r="A27" s="2" t="s">
        <v>632</v>
      </c>
      <c r="B27" s="5">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INDEX(products!$A$1:$I$49,MATCH(Table2[[#This Row],[Product ID]],products!$A$1:$A$49,0),8)</f>
        <v>Excelsa</v>
      </c>
      <c r="J27" t="str">
        <f>INDEX(products!$A$1:$I$49,MATCH(Table2[[#This Row],[Product ID]],products!$A$1:$A$49,0),9)</f>
        <v>Medium</v>
      </c>
      <c r="K27" s="4">
        <f>INDEX(products!$A$1:$I$49,MATCH(Table2[[#This Row],[Product ID]],products!$A$1:$A$49,0),4)</f>
        <v>0.2</v>
      </c>
      <c r="L27" s="7">
        <f>INDEX(products!$A$1:$I$49,MATCH(Table2[[#This Row],[Product ID]],products!$A$1:$A$49,0),5)</f>
        <v>4.125</v>
      </c>
      <c r="M27" s="7">
        <f t="shared" si="0"/>
        <v>12.375</v>
      </c>
      <c r="N27" t="str">
        <f>_xlfn.XLOOKUP(C27,customers!$A$1:$A$1001,customers!$I$1:$I$1001,,0)</f>
        <v>Yes</v>
      </c>
    </row>
    <row r="28" spans="1:14" x14ac:dyDescent="0.3">
      <c r="A28" s="2" t="s">
        <v>637</v>
      </c>
      <c r="B28" s="5">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INDEX(products!$A$1:$I$49,MATCH(Table2[[#This Row],[Product ID]],products!$A$1:$A$49,0),8)</f>
        <v>Arabica</v>
      </c>
      <c r="J28" t="str">
        <f>INDEX(products!$A$1:$I$49,MATCH(Table2[[#This Row],[Product ID]],products!$A$1:$A$49,0),9)</f>
        <v>Medium</v>
      </c>
      <c r="K28" s="4">
        <f>INDEX(products!$A$1:$I$49,MATCH(Table2[[#This Row],[Product ID]],products!$A$1:$A$49,0),4)</f>
        <v>0.5</v>
      </c>
      <c r="L28" s="7">
        <f>INDEX(products!$A$1:$I$49,MATCH(Table2[[#This Row],[Product ID]],products!$A$1:$A$49,0),5)</f>
        <v>6.75</v>
      </c>
      <c r="M28" s="7">
        <f t="shared" si="0"/>
        <v>27</v>
      </c>
      <c r="N28" t="str">
        <f>_xlfn.XLOOKUP(C28,customers!$A$1:$A$1001,customers!$I$1:$I$1001,,0)</f>
        <v>Yes</v>
      </c>
    </row>
    <row r="29" spans="1:14" x14ac:dyDescent="0.3">
      <c r="A29" s="2" t="s">
        <v>643</v>
      </c>
      <c r="B29" s="5">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INDEX(products!$A$1:$I$49,MATCH(Table2[[#This Row],[Product ID]],products!$A$1:$A$49,0),8)</f>
        <v>Arabica</v>
      </c>
      <c r="J29" t="str">
        <f>INDEX(products!$A$1:$I$49,MATCH(Table2[[#This Row],[Product ID]],products!$A$1:$A$49,0),9)</f>
        <v>Medium</v>
      </c>
      <c r="K29" s="4">
        <f>INDEX(products!$A$1:$I$49,MATCH(Table2[[#This Row],[Product ID]],products!$A$1:$A$49,0),4)</f>
        <v>0.2</v>
      </c>
      <c r="L29" s="7">
        <f>INDEX(products!$A$1:$I$49,MATCH(Table2[[#This Row],[Product ID]],products!$A$1:$A$49,0),5)</f>
        <v>3.375</v>
      </c>
      <c r="M29" s="7">
        <f t="shared" si="0"/>
        <v>16.875</v>
      </c>
      <c r="N29" t="str">
        <f>_xlfn.XLOOKUP(C29,customers!$A$1:$A$1001,customers!$I$1:$I$1001,,0)</f>
        <v>No</v>
      </c>
    </row>
    <row r="30" spans="1:14" x14ac:dyDescent="0.3">
      <c r="A30" s="2" t="s">
        <v>649</v>
      </c>
      <c r="B30" s="5">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INDEX(products!$A$1:$I$49,MATCH(Table2[[#This Row],[Product ID]],products!$A$1:$A$49,0),8)</f>
        <v>Arabica</v>
      </c>
      <c r="J30" t="str">
        <f>INDEX(products!$A$1:$I$49,MATCH(Table2[[#This Row],[Product ID]],products!$A$1:$A$49,0),9)</f>
        <v>Dark</v>
      </c>
      <c r="K30" s="4">
        <f>INDEX(products!$A$1:$I$49,MATCH(Table2[[#This Row],[Product ID]],products!$A$1:$A$49,0),4)</f>
        <v>0.5</v>
      </c>
      <c r="L30" s="7">
        <f>INDEX(products!$A$1:$I$49,MATCH(Table2[[#This Row],[Product ID]],products!$A$1:$A$49,0),5)</f>
        <v>5.97</v>
      </c>
      <c r="M30" s="7">
        <f t="shared" si="0"/>
        <v>17.91</v>
      </c>
      <c r="N30" t="str">
        <f>_xlfn.XLOOKUP(C30,customers!$A$1:$A$1001,customers!$I$1:$I$1001,,0)</f>
        <v>No</v>
      </c>
    </row>
    <row r="31" spans="1:14" x14ac:dyDescent="0.3">
      <c r="A31" s="2" t="s">
        <v>655</v>
      </c>
      <c r="B31" s="5">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INDEX(products!$A$1:$I$49,MATCH(Table2[[#This Row],[Product ID]],products!$A$1:$A$49,0),8)</f>
        <v>Arabica</v>
      </c>
      <c r="J31" t="str">
        <f>INDEX(products!$A$1:$I$49,MATCH(Table2[[#This Row],[Product ID]],products!$A$1:$A$49,0),9)</f>
        <v>Dark</v>
      </c>
      <c r="K31" s="4">
        <f>INDEX(products!$A$1:$I$49,MATCH(Table2[[#This Row],[Product ID]],products!$A$1:$A$49,0),4)</f>
        <v>1</v>
      </c>
      <c r="L31" s="7">
        <f>INDEX(products!$A$1:$I$49,MATCH(Table2[[#This Row],[Product ID]],products!$A$1:$A$49,0),5)</f>
        <v>9.9499999999999993</v>
      </c>
      <c r="M31" s="7">
        <f t="shared" si="0"/>
        <v>39.799999999999997</v>
      </c>
      <c r="N31" t="str">
        <f>_xlfn.XLOOKUP(C31,customers!$A$1:$A$1001,customers!$I$1:$I$1001,,0)</f>
        <v>Yes</v>
      </c>
    </row>
    <row r="32" spans="1:14" x14ac:dyDescent="0.3">
      <c r="A32" s="2" t="s">
        <v>661</v>
      </c>
      <c r="B32" s="5">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INDEX(products!$A$1:$I$49,MATCH(Table2[[#This Row],[Product ID]],products!$A$1:$A$49,0),8)</f>
        <v>Liberica</v>
      </c>
      <c r="J32" t="str">
        <f>INDEX(products!$A$1:$I$49,MATCH(Table2[[#This Row],[Product ID]],products!$A$1:$A$49,0),9)</f>
        <v>Medium</v>
      </c>
      <c r="K32" s="4">
        <f>INDEX(products!$A$1:$I$49,MATCH(Table2[[#This Row],[Product ID]],products!$A$1:$A$49,0),4)</f>
        <v>0.2</v>
      </c>
      <c r="L32" s="7">
        <f>INDEX(products!$A$1:$I$49,MATCH(Table2[[#This Row],[Product ID]],products!$A$1:$A$49,0),5)</f>
        <v>4.3650000000000002</v>
      </c>
      <c r="M32" s="7">
        <f t="shared" si="0"/>
        <v>21.825000000000003</v>
      </c>
      <c r="N32" t="str">
        <f>_xlfn.XLOOKUP(C32,customers!$A$1:$A$1001,customers!$I$1:$I$1001,,0)</f>
        <v>No</v>
      </c>
    </row>
    <row r="33" spans="1:14" x14ac:dyDescent="0.3">
      <c r="A33" s="2" t="s">
        <v>661</v>
      </c>
      <c r="B33" s="5">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INDEX(products!$A$1:$I$49,MATCH(Table2[[#This Row],[Product ID]],products!$A$1:$A$49,0),8)</f>
        <v>Arabica</v>
      </c>
      <c r="J33" t="str">
        <f>INDEX(products!$A$1:$I$49,MATCH(Table2[[#This Row],[Product ID]],products!$A$1:$A$49,0),9)</f>
        <v>Dark</v>
      </c>
      <c r="K33" s="4">
        <f>INDEX(products!$A$1:$I$49,MATCH(Table2[[#This Row],[Product ID]],products!$A$1:$A$49,0),4)</f>
        <v>0.5</v>
      </c>
      <c r="L33" s="7">
        <f>INDEX(products!$A$1:$I$49,MATCH(Table2[[#This Row],[Product ID]],products!$A$1:$A$49,0),5)</f>
        <v>5.97</v>
      </c>
      <c r="M33" s="7">
        <f t="shared" si="0"/>
        <v>35.82</v>
      </c>
      <c r="N33" t="str">
        <f>_xlfn.XLOOKUP(C33,customers!$A$1:$A$1001,customers!$I$1:$I$1001,,0)</f>
        <v>No</v>
      </c>
    </row>
    <row r="34" spans="1:14" x14ac:dyDescent="0.3">
      <c r="A34" s="2" t="s">
        <v>661</v>
      </c>
      <c r="B34" s="5">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INDEX(products!$A$1:$I$49,MATCH(Table2[[#This Row],[Product ID]],products!$A$1:$A$49,0),8)</f>
        <v>Liberica</v>
      </c>
      <c r="J34" t="str">
        <f>INDEX(products!$A$1:$I$49,MATCH(Table2[[#This Row],[Product ID]],products!$A$1:$A$49,0),9)</f>
        <v>Medium</v>
      </c>
      <c r="K34" s="4">
        <f>INDEX(products!$A$1:$I$49,MATCH(Table2[[#This Row],[Product ID]],products!$A$1:$A$49,0),4)</f>
        <v>0.5</v>
      </c>
      <c r="L34" s="7">
        <f>INDEX(products!$A$1:$I$49,MATCH(Table2[[#This Row],[Product ID]],products!$A$1:$A$49,0),5)</f>
        <v>8.73</v>
      </c>
      <c r="M34" s="7">
        <f t="shared" si="0"/>
        <v>52.38</v>
      </c>
      <c r="N34" t="str">
        <f>_xlfn.XLOOKUP(C34,customers!$A$1:$A$1001,customers!$I$1:$I$1001,,0)</f>
        <v>No</v>
      </c>
    </row>
    <row r="35" spans="1:14" x14ac:dyDescent="0.3">
      <c r="A35" s="2" t="s">
        <v>676</v>
      </c>
      <c r="B35" s="5">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INDEX(products!$A$1:$I$49,MATCH(Table2[[#This Row],[Product ID]],products!$A$1:$A$49,0),8)</f>
        <v>Liberica</v>
      </c>
      <c r="J35" t="str">
        <f>INDEX(products!$A$1:$I$49,MATCH(Table2[[#This Row],[Product ID]],products!$A$1:$A$49,0),9)</f>
        <v>Light</v>
      </c>
      <c r="K35" s="4">
        <f>INDEX(products!$A$1:$I$49,MATCH(Table2[[#This Row],[Product ID]],products!$A$1:$A$49,0),4)</f>
        <v>0.2</v>
      </c>
      <c r="L35" s="7">
        <f>INDEX(products!$A$1:$I$49,MATCH(Table2[[#This Row],[Product ID]],products!$A$1:$A$49,0),5)</f>
        <v>4.7549999999999999</v>
      </c>
      <c r="M35" s="7">
        <f t="shared" si="0"/>
        <v>23.774999999999999</v>
      </c>
      <c r="N35" t="str">
        <f>_xlfn.XLOOKUP(C35,customers!$A$1:$A$1001,customers!$I$1:$I$1001,,0)</f>
        <v>No</v>
      </c>
    </row>
    <row r="36" spans="1:14" x14ac:dyDescent="0.3">
      <c r="A36" s="2" t="s">
        <v>681</v>
      </c>
      <c r="B36" s="5">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INDEX(products!$A$1:$I$49,MATCH(Table2[[#This Row],[Product ID]],products!$A$1:$A$49,0),8)</f>
        <v>Liberica</v>
      </c>
      <c r="J36" t="str">
        <f>INDEX(products!$A$1:$I$49,MATCH(Table2[[#This Row],[Product ID]],products!$A$1:$A$49,0),9)</f>
        <v>Light</v>
      </c>
      <c r="K36" s="4">
        <f>INDEX(products!$A$1:$I$49,MATCH(Table2[[#This Row],[Product ID]],products!$A$1:$A$49,0),4)</f>
        <v>0.5</v>
      </c>
      <c r="L36" s="7">
        <f>INDEX(products!$A$1:$I$49,MATCH(Table2[[#This Row],[Product ID]],products!$A$1:$A$49,0),5)</f>
        <v>9.51</v>
      </c>
      <c r="M36" s="7">
        <f t="shared" si="0"/>
        <v>57.06</v>
      </c>
      <c r="N36" t="str">
        <f>_xlfn.XLOOKUP(C36,customers!$A$1:$A$1001,customers!$I$1:$I$1001,,0)</f>
        <v>Yes</v>
      </c>
    </row>
    <row r="37" spans="1:14" x14ac:dyDescent="0.3">
      <c r="A37" s="2" t="s">
        <v>687</v>
      </c>
      <c r="B37" s="5">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INDEX(products!$A$1:$I$49,MATCH(Table2[[#This Row],[Product ID]],products!$A$1:$A$49,0),8)</f>
        <v>Arabica</v>
      </c>
      <c r="J37" t="str">
        <f>INDEX(products!$A$1:$I$49,MATCH(Table2[[#This Row],[Product ID]],products!$A$1:$A$49,0),9)</f>
        <v>Dark</v>
      </c>
      <c r="K37" s="4">
        <f>INDEX(products!$A$1:$I$49,MATCH(Table2[[#This Row],[Product ID]],products!$A$1:$A$49,0),4)</f>
        <v>0.5</v>
      </c>
      <c r="L37" s="7">
        <f>INDEX(products!$A$1:$I$49,MATCH(Table2[[#This Row],[Product ID]],products!$A$1:$A$49,0),5)</f>
        <v>5.97</v>
      </c>
      <c r="M37" s="7">
        <f t="shared" si="0"/>
        <v>35.82</v>
      </c>
      <c r="N37" t="str">
        <f>_xlfn.XLOOKUP(C37,customers!$A$1:$A$1001,customers!$I$1:$I$1001,,0)</f>
        <v>No</v>
      </c>
    </row>
    <row r="38" spans="1:14" x14ac:dyDescent="0.3">
      <c r="A38" s="2" t="s">
        <v>693</v>
      </c>
      <c r="B38" s="5">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INDEX(products!$A$1:$I$49,MATCH(Table2[[#This Row],[Product ID]],products!$A$1:$A$49,0),8)</f>
        <v>Liberica</v>
      </c>
      <c r="J38" t="str">
        <f>INDEX(products!$A$1:$I$49,MATCH(Table2[[#This Row],[Product ID]],products!$A$1:$A$49,0),9)</f>
        <v>Medium</v>
      </c>
      <c r="K38" s="4">
        <f>INDEX(products!$A$1:$I$49,MATCH(Table2[[#This Row],[Product ID]],products!$A$1:$A$49,0),4)</f>
        <v>0.2</v>
      </c>
      <c r="L38" s="7">
        <f>INDEX(products!$A$1:$I$49,MATCH(Table2[[#This Row],[Product ID]],products!$A$1:$A$49,0),5)</f>
        <v>4.3650000000000002</v>
      </c>
      <c r="M38" s="7">
        <f t="shared" si="0"/>
        <v>8.73</v>
      </c>
      <c r="N38" t="str">
        <f>_xlfn.XLOOKUP(C38,customers!$A$1:$A$1001,customers!$I$1:$I$1001,,0)</f>
        <v>No</v>
      </c>
    </row>
    <row r="39" spans="1:14" x14ac:dyDescent="0.3">
      <c r="A39" s="2" t="s">
        <v>699</v>
      </c>
      <c r="B39" s="5">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INDEX(products!$A$1:$I$49,MATCH(Table2[[#This Row],[Product ID]],products!$A$1:$A$49,0),8)</f>
        <v>Liberica</v>
      </c>
      <c r="J39" t="str">
        <f>INDEX(products!$A$1:$I$49,MATCH(Table2[[#This Row],[Product ID]],products!$A$1:$A$49,0),9)</f>
        <v>Light</v>
      </c>
      <c r="K39" s="4">
        <f>INDEX(products!$A$1:$I$49,MATCH(Table2[[#This Row],[Product ID]],products!$A$1:$A$49,0),4)</f>
        <v>0.5</v>
      </c>
      <c r="L39" s="7">
        <f>INDEX(products!$A$1:$I$49,MATCH(Table2[[#This Row],[Product ID]],products!$A$1:$A$49,0),5)</f>
        <v>9.51</v>
      </c>
      <c r="M39" s="7">
        <f t="shared" si="0"/>
        <v>28.53</v>
      </c>
      <c r="N39" t="str">
        <f>_xlfn.XLOOKUP(C39,customers!$A$1:$A$1001,customers!$I$1:$I$1001,,0)</f>
        <v>No</v>
      </c>
    </row>
    <row r="40" spans="1:14" x14ac:dyDescent="0.3">
      <c r="A40" s="2" t="s">
        <v>705</v>
      </c>
      <c r="B40" s="5">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INDEX(products!$A$1:$I$49,MATCH(Table2[[#This Row],[Product ID]],products!$A$1:$A$49,0),8)</f>
        <v>Robusta</v>
      </c>
      <c r="J40" t="str">
        <f>INDEX(products!$A$1:$I$49,MATCH(Table2[[#This Row],[Product ID]],products!$A$1:$A$49,0),9)</f>
        <v>Medium</v>
      </c>
      <c r="K40" s="4">
        <f>INDEX(products!$A$1:$I$49,MATCH(Table2[[#This Row],[Product ID]],products!$A$1:$A$49,0),4)</f>
        <v>2.5</v>
      </c>
      <c r="L40" s="7">
        <f>INDEX(products!$A$1:$I$49,MATCH(Table2[[#This Row],[Product ID]],products!$A$1:$A$49,0),5)</f>
        <v>22.884999999999998</v>
      </c>
      <c r="M40" s="7">
        <f t="shared" si="0"/>
        <v>114.42499999999998</v>
      </c>
      <c r="N40" t="str">
        <f>_xlfn.XLOOKUP(C40,customers!$A$1:$A$1001,customers!$I$1:$I$1001,,0)</f>
        <v>No</v>
      </c>
    </row>
    <row r="41" spans="1:14" x14ac:dyDescent="0.3">
      <c r="A41" s="2" t="s">
        <v>711</v>
      </c>
      <c r="B41" s="5">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INDEX(products!$A$1:$I$49,MATCH(Table2[[#This Row],[Product ID]],products!$A$1:$A$49,0),8)</f>
        <v>Robusta</v>
      </c>
      <c r="J41" t="str">
        <f>INDEX(products!$A$1:$I$49,MATCH(Table2[[#This Row],[Product ID]],products!$A$1:$A$49,0),9)</f>
        <v>Medium</v>
      </c>
      <c r="K41" s="4">
        <f>INDEX(products!$A$1:$I$49,MATCH(Table2[[#This Row],[Product ID]],products!$A$1:$A$49,0),4)</f>
        <v>1</v>
      </c>
      <c r="L41" s="7">
        <f>INDEX(products!$A$1:$I$49,MATCH(Table2[[#This Row],[Product ID]],products!$A$1:$A$49,0),5)</f>
        <v>9.9499999999999993</v>
      </c>
      <c r="M41" s="7">
        <f t="shared" si="0"/>
        <v>59.699999999999996</v>
      </c>
      <c r="N41" t="str">
        <f>_xlfn.XLOOKUP(C41,customers!$A$1:$A$1001,customers!$I$1:$I$1001,,0)</f>
        <v>Yes</v>
      </c>
    </row>
    <row r="42" spans="1:14" x14ac:dyDescent="0.3">
      <c r="A42" s="2" t="s">
        <v>715</v>
      </c>
      <c r="B42" s="5">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INDEX(products!$A$1:$I$49,MATCH(Table2[[#This Row],[Product ID]],products!$A$1:$A$49,0),8)</f>
        <v>Liberica</v>
      </c>
      <c r="J42" t="str">
        <f>INDEX(products!$A$1:$I$49,MATCH(Table2[[#This Row],[Product ID]],products!$A$1:$A$49,0),9)</f>
        <v>Medium</v>
      </c>
      <c r="K42" s="4">
        <f>INDEX(products!$A$1:$I$49,MATCH(Table2[[#This Row],[Product ID]],products!$A$1:$A$49,0),4)</f>
        <v>1</v>
      </c>
      <c r="L42" s="7">
        <f>INDEX(products!$A$1:$I$49,MATCH(Table2[[#This Row],[Product ID]],products!$A$1:$A$49,0),5)</f>
        <v>14.55</v>
      </c>
      <c r="M42" s="7">
        <f t="shared" si="0"/>
        <v>43.650000000000006</v>
      </c>
      <c r="N42" t="str">
        <f>_xlfn.XLOOKUP(C42,customers!$A$1:$A$1001,customers!$I$1:$I$1001,,0)</f>
        <v>No</v>
      </c>
    </row>
    <row r="43" spans="1:14" x14ac:dyDescent="0.3">
      <c r="A43" s="2" t="s">
        <v>720</v>
      </c>
      <c r="B43" s="5">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INDEX(products!$A$1:$I$49,MATCH(Table2[[#This Row],[Product ID]],products!$A$1:$A$49,0),8)</f>
        <v>Excelsa</v>
      </c>
      <c r="J43" t="str">
        <f>INDEX(products!$A$1:$I$49,MATCH(Table2[[#This Row],[Product ID]],products!$A$1:$A$49,0),9)</f>
        <v>Dark</v>
      </c>
      <c r="K43" s="4">
        <f>INDEX(products!$A$1:$I$49,MATCH(Table2[[#This Row],[Product ID]],products!$A$1:$A$49,0),4)</f>
        <v>0.2</v>
      </c>
      <c r="L43" s="7">
        <f>INDEX(products!$A$1:$I$49,MATCH(Table2[[#This Row],[Product ID]],products!$A$1:$A$49,0),5)</f>
        <v>3.645</v>
      </c>
      <c r="M43" s="7">
        <f t="shared" si="0"/>
        <v>7.29</v>
      </c>
      <c r="N43" t="str">
        <f>_xlfn.XLOOKUP(C43,customers!$A$1:$A$1001,customers!$I$1:$I$1001,,0)</f>
        <v>Yes</v>
      </c>
    </row>
    <row r="44" spans="1:14" x14ac:dyDescent="0.3">
      <c r="A44" s="2" t="s">
        <v>726</v>
      </c>
      <c r="B44" s="5">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INDEX(products!$A$1:$I$49,MATCH(Table2[[#This Row],[Product ID]],products!$A$1:$A$49,0),8)</f>
        <v>Robusta</v>
      </c>
      <c r="J44" t="str">
        <f>INDEX(products!$A$1:$I$49,MATCH(Table2[[#This Row],[Product ID]],products!$A$1:$A$49,0),9)</f>
        <v>Dark</v>
      </c>
      <c r="K44" s="4">
        <f>INDEX(products!$A$1:$I$49,MATCH(Table2[[#This Row],[Product ID]],products!$A$1:$A$49,0),4)</f>
        <v>0.2</v>
      </c>
      <c r="L44" s="7">
        <f>INDEX(products!$A$1:$I$49,MATCH(Table2[[#This Row],[Product ID]],products!$A$1:$A$49,0),5)</f>
        <v>2.6849999999999996</v>
      </c>
      <c r="M44" s="7">
        <f t="shared" si="0"/>
        <v>8.0549999999999997</v>
      </c>
      <c r="N44" t="str">
        <f>_xlfn.XLOOKUP(C44,customers!$A$1:$A$1001,customers!$I$1:$I$1001,,0)</f>
        <v>Yes</v>
      </c>
    </row>
    <row r="45" spans="1:14" x14ac:dyDescent="0.3">
      <c r="A45" s="2" t="s">
        <v>733</v>
      </c>
      <c r="B45" s="5">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INDEX(products!$A$1:$I$49,MATCH(Table2[[#This Row],[Product ID]],products!$A$1:$A$49,0),8)</f>
        <v>Liberica</v>
      </c>
      <c r="J45" t="str">
        <f>INDEX(products!$A$1:$I$49,MATCH(Table2[[#This Row],[Product ID]],products!$A$1:$A$49,0),9)</f>
        <v>Light</v>
      </c>
      <c r="K45" s="4">
        <f>INDEX(products!$A$1:$I$49,MATCH(Table2[[#This Row],[Product ID]],products!$A$1:$A$49,0),4)</f>
        <v>2.5</v>
      </c>
      <c r="L45" s="7">
        <f>INDEX(products!$A$1:$I$49,MATCH(Table2[[#This Row],[Product ID]],products!$A$1:$A$49,0),5)</f>
        <v>36.454999999999998</v>
      </c>
      <c r="M45" s="7">
        <f t="shared" si="0"/>
        <v>72.91</v>
      </c>
      <c r="N45" t="str">
        <f>_xlfn.XLOOKUP(C45,customers!$A$1:$A$1001,customers!$I$1:$I$1001,,0)</f>
        <v>No</v>
      </c>
    </row>
    <row r="46" spans="1:14" x14ac:dyDescent="0.3">
      <c r="A46" s="2" t="s">
        <v>738</v>
      </c>
      <c r="B46" s="5">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INDEX(products!$A$1:$I$49,MATCH(Table2[[#This Row],[Product ID]],products!$A$1:$A$49,0),8)</f>
        <v>Excelsa</v>
      </c>
      <c r="J46" t="str">
        <f>INDEX(products!$A$1:$I$49,MATCH(Table2[[#This Row],[Product ID]],products!$A$1:$A$49,0),9)</f>
        <v>Medium</v>
      </c>
      <c r="K46" s="4">
        <f>INDEX(products!$A$1:$I$49,MATCH(Table2[[#This Row],[Product ID]],products!$A$1:$A$49,0),4)</f>
        <v>0.5</v>
      </c>
      <c r="L46" s="7">
        <f>INDEX(products!$A$1:$I$49,MATCH(Table2[[#This Row],[Product ID]],products!$A$1:$A$49,0),5)</f>
        <v>8.25</v>
      </c>
      <c r="M46" s="7">
        <f t="shared" si="0"/>
        <v>16.5</v>
      </c>
      <c r="N46" t="str">
        <f>_xlfn.XLOOKUP(C46,customers!$A$1:$A$1001,customers!$I$1:$I$1001,,0)</f>
        <v>Yes</v>
      </c>
    </row>
    <row r="47" spans="1:14" x14ac:dyDescent="0.3">
      <c r="A47" s="2" t="s">
        <v>744</v>
      </c>
      <c r="B47" s="5">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INDEX(products!$A$1:$I$49,MATCH(Table2[[#This Row],[Product ID]],products!$A$1:$A$49,0),8)</f>
        <v>Liberica</v>
      </c>
      <c r="J47" t="str">
        <f>INDEX(products!$A$1:$I$49,MATCH(Table2[[#This Row],[Product ID]],products!$A$1:$A$49,0),9)</f>
        <v>Dark</v>
      </c>
      <c r="K47" s="4">
        <f>INDEX(products!$A$1:$I$49,MATCH(Table2[[#This Row],[Product ID]],products!$A$1:$A$49,0),4)</f>
        <v>2.5</v>
      </c>
      <c r="L47" s="7">
        <f>INDEX(products!$A$1:$I$49,MATCH(Table2[[#This Row],[Product ID]],products!$A$1:$A$49,0),5)</f>
        <v>29.784999999999997</v>
      </c>
      <c r="M47" s="7">
        <f t="shared" si="0"/>
        <v>178.70999999999998</v>
      </c>
      <c r="N47" t="str">
        <f>_xlfn.XLOOKUP(C47,customers!$A$1:$A$1001,customers!$I$1:$I$1001,,0)</f>
        <v>No</v>
      </c>
    </row>
    <row r="48" spans="1:14" x14ac:dyDescent="0.3">
      <c r="A48" s="2" t="s">
        <v>750</v>
      </c>
      <c r="B48" s="5">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INDEX(products!$A$1:$I$49,MATCH(Table2[[#This Row],[Product ID]],products!$A$1:$A$49,0),8)</f>
        <v>Excelsa</v>
      </c>
      <c r="J48" t="str">
        <f>INDEX(products!$A$1:$I$49,MATCH(Table2[[#This Row],[Product ID]],products!$A$1:$A$49,0),9)</f>
        <v>Medium</v>
      </c>
      <c r="K48" s="4">
        <f>INDEX(products!$A$1:$I$49,MATCH(Table2[[#This Row],[Product ID]],products!$A$1:$A$49,0),4)</f>
        <v>2.5</v>
      </c>
      <c r="L48" s="7">
        <f>INDEX(products!$A$1:$I$49,MATCH(Table2[[#This Row],[Product ID]],products!$A$1:$A$49,0),5)</f>
        <v>31.624999999999996</v>
      </c>
      <c r="M48" s="7">
        <f t="shared" si="0"/>
        <v>63.249999999999993</v>
      </c>
      <c r="N48" t="str">
        <f>_xlfn.XLOOKUP(C48,customers!$A$1:$A$1001,customers!$I$1:$I$1001,,0)</f>
        <v>Yes</v>
      </c>
    </row>
    <row r="49" spans="1:14" x14ac:dyDescent="0.3">
      <c r="A49" s="2" t="s">
        <v>755</v>
      </c>
      <c r="B49" s="5">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INDEX(products!$A$1:$I$49,MATCH(Table2[[#This Row],[Product ID]],products!$A$1:$A$49,0),8)</f>
        <v>Arabica</v>
      </c>
      <c r="J49" t="str">
        <f>INDEX(products!$A$1:$I$49,MATCH(Table2[[#This Row],[Product ID]],products!$A$1:$A$49,0),9)</f>
        <v>Light</v>
      </c>
      <c r="K49" s="4">
        <f>INDEX(products!$A$1:$I$49,MATCH(Table2[[#This Row],[Product ID]],products!$A$1:$A$49,0),4)</f>
        <v>0.2</v>
      </c>
      <c r="L49" s="7">
        <f>INDEX(products!$A$1:$I$49,MATCH(Table2[[#This Row],[Product ID]],products!$A$1:$A$49,0),5)</f>
        <v>3.8849999999999998</v>
      </c>
      <c r="M49" s="7">
        <f t="shared" si="0"/>
        <v>7.77</v>
      </c>
      <c r="N49" t="str">
        <f>_xlfn.XLOOKUP(C49,customers!$A$1:$A$1001,customers!$I$1:$I$1001,,0)</f>
        <v>Yes</v>
      </c>
    </row>
    <row r="50" spans="1:14" x14ac:dyDescent="0.3">
      <c r="A50" s="2" t="s">
        <v>761</v>
      </c>
      <c r="B50" s="5">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INDEX(products!$A$1:$I$49,MATCH(Table2[[#This Row],[Product ID]],products!$A$1:$A$49,0),8)</f>
        <v>Arabica</v>
      </c>
      <c r="J50" t="str">
        <f>INDEX(products!$A$1:$I$49,MATCH(Table2[[#This Row],[Product ID]],products!$A$1:$A$49,0),9)</f>
        <v>Dark</v>
      </c>
      <c r="K50" s="4">
        <f>INDEX(products!$A$1:$I$49,MATCH(Table2[[#This Row],[Product ID]],products!$A$1:$A$49,0),4)</f>
        <v>2.5</v>
      </c>
      <c r="L50" s="7">
        <f>INDEX(products!$A$1:$I$49,MATCH(Table2[[#This Row],[Product ID]],products!$A$1:$A$49,0),5)</f>
        <v>22.884999999999998</v>
      </c>
      <c r="M50" s="7">
        <f t="shared" si="0"/>
        <v>91.539999999999992</v>
      </c>
      <c r="N50" t="str">
        <f>_xlfn.XLOOKUP(C50,customers!$A$1:$A$1001,customers!$I$1:$I$1001,,0)</f>
        <v>No</v>
      </c>
    </row>
    <row r="51" spans="1:14" x14ac:dyDescent="0.3">
      <c r="A51" s="2" t="s">
        <v>766</v>
      </c>
      <c r="B51" s="5">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INDEX(products!$A$1:$I$49,MATCH(Table2[[#This Row],[Product ID]],products!$A$1:$A$49,0),8)</f>
        <v>Arabica</v>
      </c>
      <c r="J51" t="str">
        <f>INDEX(products!$A$1:$I$49,MATCH(Table2[[#This Row],[Product ID]],products!$A$1:$A$49,0),9)</f>
        <v>Light</v>
      </c>
      <c r="K51" s="4">
        <f>INDEX(products!$A$1:$I$49,MATCH(Table2[[#This Row],[Product ID]],products!$A$1:$A$49,0),4)</f>
        <v>1</v>
      </c>
      <c r="L51" s="7">
        <f>INDEX(products!$A$1:$I$49,MATCH(Table2[[#This Row],[Product ID]],products!$A$1:$A$49,0),5)</f>
        <v>12.95</v>
      </c>
      <c r="M51" s="7">
        <f t="shared" si="0"/>
        <v>38.849999999999994</v>
      </c>
      <c r="N51" t="str">
        <f>_xlfn.XLOOKUP(C51,customers!$A$1:$A$1001,customers!$I$1:$I$1001,,0)</f>
        <v>No</v>
      </c>
    </row>
    <row r="52" spans="1:14" x14ac:dyDescent="0.3">
      <c r="A52" s="2" t="s">
        <v>772</v>
      </c>
      <c r="B52" s="5">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INDEX(products!$A$1:$I$49,MATCH(Table2[[#This Row],[Product ID]],products!$A$1:$A$49,0),8)</f>
        <v>Liberica</v>
      </c>
      <c r="J52" t="str">
        <f>INDEX(products!$A$1:$I$49,MATCH(Table2[[#This Row],[Product ID]],products!$A$1:$A$49,0),9)</f>
        <v>Dark</v>
      </c>
      <c r="K52" s="4">
        <f>INDEX(products!$A$1:$I$49,MATCH(Table2[[#This Row],[Product ID]],products!$A$1:$A$49,0),4)</f>
        <v>0.5</v>
      </c>
      <c r="L52" s="7">
        <f>INDEX(products!$A$1:$I$49,MATCH(Table2[[#This Row],[Product ID]],products!$A$1:$A$49,0),5)</f>
        <v>7.77</v>
      </c>
      <c r="M52" s="7">
        <f t="shared" si="0"/>
        <v>15.54</v>
      </c>
      <c r="N52" t="str">
        <f>_xlfn.XLOOKUP(C52,customers!$A$1:$A$1001,customers!$I$1:$I$1001,,0)</f>
        <v>No</v>
      </c>
    </row>
    <row r="53" spans="1:14" x14ac:dyDescent="0.3">
      <c r="A53" s="2" t="s">
        <v>778</v>
      </c>
      <c r="B53" s="5">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INDEX(products!$A$1:$I$49,MATCH(Table2[[#This Row],[Product ID]],products!$A$1:$A$49,0),8)</f>
        <v>Liberica</v>
      </c>
      <c r="J53" t="str">
        <f>INDEX(products!$A$1:$I$49,MATCH(Table2[[#This Row],[Product ID]],products!$A$1:$A$49,0),9)</f>
        <v>Light</v>
      </c>
      <c r="K53" s="4">
        <f>INDEX(products!$A$1:$I$49,MATCH(Table2[[#This Row],[Product ID]],products!$A$1:$A$49,0),4)</f>
        <v>2.5</v>
      </c>
      <c r="L53" s="7">
        <f>INDEX(products!$A$1:$I$49,MATCH(Table2[[#This Row],[Product ID]],products!$A$1:$A$49,0),5)</f>
        <v>36.454999999999998</v>
      </c>
      <c r="M53" s="7">
        <f t="shared" si="0"/>
        <v>145.82</v>
      </c>
      <c r="N53" t="str">
        <f>_xlfn.XLOOKUP(C53,customers!$A$1:$A$1001,customers!$I$1:$I$1001,,0)</f>
        <v>Yes</v>
      </c>
    </row>
    <row r="54" spans="1:14" x14ac:dyDescent="0.3">
      <c r="A54" s="2" t="s">
        <v>784</v>
      </c>
      <c r="B54" s="5">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INDEX(products!$A$1:$I$49,MATCH(Table2[[#This Row],[Product ID]],products!$A$1:$A$49,0),8)</f>
        <v>Robusta</v>
      </c>
      <c r="J54" t="str">
        <f>INDEX(products!$A$1:$I$49,MATCH(Table2[[#This Row],[Product ID]],products!$A$1:$A$49,0),9)</f>
        <v>Medium</v>
      </c>
      <c r="K54" s="4">
        <f>INDEX(products!$A$1:$I$49,MATCH(Table2[[#This Row],[Product ID]],products!$A$1:$A$49,0),4)</f>
        <v>0.5</v>
      </c>
      <c r="L54" s="7">
        <f>INDEX(products!$A$1:$I$49,MATCH(Table2[[#This Row],[Product ID]],products!$A$1:$A$49,0),5)</f>
        <v>5.97</v>
      </c>
      <c r="M54" s="7">
        <f t="shared" si="0"/>
        <v>29.849999999999998</v>
      </c>
      <c r="N54" t="str">
        <f>_xlfn.XLOOKUP(C54,customers!$A$1:$A$1001,customers!$I$1:$I$1001,,0)</f>
        <v>No</v>
      </c>
    </row>
    <row r="55" spans="1:14" x14ac:dyDescent="0.3">
      <c r="A55" s="2" t="s">
        <v>784</v>
      </c>
      <c r="B55" s="5">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INDEX(products!$A$1:$I$49,MATCH(Table2[[#This Row],[Product ID]],products!$A$1:$A$49,0),8)</f>
        <v>Liberica</v>
      </c>
      <c r="J55" t="str">
        <f>INDEX(products!$A$1:$I$49,MATCH(Table2[[#This Row],[Product ID]],products!$A$1:$A$49,0),9)</f>
        <v>Light</v>
      </c>
      <c r="K55" s="4">
        <f>INDEX(products!$A$1:$I$49,MATCH(Table2[[#This Row],[Product ID]],products!$A$1:$A$49,0),4)</f>
        <v>2.5</v>
      </c>
      <c r="L55" s="7">
        <f>INDEX(products!$A$1:$I$49,MATCH(Table2[[#This Row],[Product ID]],products!$A$1:$A$49,0),5)</f>
        <v>36.454999999999998</v>
      </c>
      <c r="M55" s="7">
        <f t="shared" si="0"/>
        <v>72.91</v>
      </c>
      <c r="N55" t="str">
        <f>_xlfn.XLOOKUP(C55,customers!$A$1:$A$1001,customers!$I$1:$I$1001,,0)</f>
        <v>No</v>
      </c>
    </row>
    <row r="56" spans="1:14" x14ac:dyDescent="0.3">
      <c r="A56" s="2" t="s">
        <v>794</v>
      </c>
      <c r="B56" s="5">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INDEX(products!$A$1:$I$49,MATCH(Table2[[#This Row],[Product ID]],products!$A$1:$A$49,0),8)</f>
        <v>Liberica</v>
      </c>
      <c r="J56" t="str">
        <f>INDEX(products!$A$1:$I$49,MATCH(Table2[[#This Row],[Product ID]],products!$A$1:$A$49,0),9)</f>
        <v>Medium</v>
      </c>
      <c r="K56" s="4">
        <f>INDEX(products!$A$1:$I$49,MATCH(Table2[[#This Row],[Product ID]],products!$A$1:$A$49,0),4)</f>
        <v>1</v>
      </c>
      <c r="L56" s="7">
        <f>INDEX(products!$A$1:$I$49,MATCH(Table2[[#This Row],[Product ID]],products!$A$1:$A$49,0),5)</f>
        <v>14.55</v>
      </c>
      <c r="M56" s="7">
        <f t="shared" si="0"/>
        <v>72.75</v>
      </c>
      <c r="N56" t="str">
        <f>_xlfn.XLOOKUP(C56,customers!$A$1:$A$1001,customers!$I$1:$I$1001,,0)</f>
        <v>No</v>
      </c>
    </row>
    <row r="57" spans="1:14" x14ac:dyDescent="0.3">
      <c r="A57" s="2" t="s">
        <v>800</v>
      </c>
      <c r="B57" s="5">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INDEX(products!$A$1:$I$49,MATCH(Table2[[#This Row],[Product ID]],products!$A$1:$A$49,0),8)</f>
        <v>Liberica</v>
      </c>
      <c r="J57" t="str">
        <f>INDEX(products!$A$1:$I$49,MATCH(Table2[[#This Row],[Product ID]],products!$A$1:$A$49,0),9)</f>
        <v>Light</v>
      </c>
      <c r="K57" s="4">
        <f>INDEX(products!$A$1:$I$49,MATCH(Table2[[#This Row],[Product ID]],products!$A$1:$A$49,0),4)</f>
        <v>1</v>
      </c>
      <c r="L57" s="7">
        <f>INDEX(products!$A$1:$I$49,MATCH(Table2[[#This Row],[Product ID]],products!$A$1:$A$49,0),5)</f>
        <v>15.85</v>
      </c>
      <c r="M57" s="7">
        <f t="shared" si="0"/>
        <v>47.55</v>
      </c>
      <c r="N57" t="str">
        <f>_xlfn.XLOOKUP(C57,customers!$A$1:$A$1001,customers!$I$1:$I$1001,,0)</f>
        <v>No</v>
      </c>
    </row>
    <row r="58" spans="1:14" x14ac:dyDescent="0.3">
      <c r="A58" s="2" t="s">
        <v>805</v>
      </c>
      <c r="B58" s="5">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INDEX(products!$A$1:$I$49,MATCH(Table2[[#This Row],[Product ID]],products!$A$1:$A$49,0),8)</f>
        <v>Excelsa</v>
      </c>
      <c r="J58" t="str">
        <f>INDEX(products!$A$1:$I$49,MATCH(Table2[[#This Row],[Product ID]],products!$A$1:$A$49,0),9)</f>
        <v>Dark</v>
      </c>
      <c r="K58" s="4">
        <f>INDEX(products!$A$1:$I$49,MATCH(Table2[[#This Row],[Product ID]],products!$A$1:$A$49,0),4)</f>
        <v>0.2</v>
      </c>
      <c r="L58" s="7">
        <f>INDEX(products!$A$1:$I$49,MATCH(Table2[[#This Row],[Product ID]],products!$A$1:$A$49,0),5)</f>
        <v>3.645</v>
      </c>
      <c r="M58" s="7">
        <f t="shared" si="0"/>
        <v>10.935</v>
      </c>
      <c r="N58" t="str">
        <f>_xlfn.XLOOKUP(C58,customers!$A$1:$A$1001,customers!$I$1:$I$1001,,0)</f>
        <v>Yes</v>
      </c>
    </row>
    <row r="59" spans="1:14" x14ac:dyDescent="0.3">
      <c r="A59" s="2" t="s">
        <v>811</v>
      </c>
      <c r="B59" s="5">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INDEX(products!$A$1:$I$49,MATCH(Table2[[#This Row],[Product ID]],products!$A$1:$A$49,0),8)</f>
        <v>Excelsa</v>
      </c>
      <c r="J59" t="str">
        <f>INDEX(products!$A$1:$I$49,MATCH(Table2[[#This Row],[Product ID]],products!$A$1:$A$49,0),9)</f>
        <v>Light</v>
      </c>
      <c r="K59" s="4">
        <f>INDEX(products!$A$1:$I$49,MATCH(Table2[[#This Row],[Product ID]],products!$A$1:$A$49,0),4)</f>
        <v>1</v>
      </c>
      <c r="L59" s="7">
        <f>INDEX(products!$A$1:$I$49,MATCH(Table2[[#This Row],[Product ID]],products!$A$1:$A$49,0),5)</f>
        <v>14.85</v>
      </c>
      <c r="M59" s="7">
        <f t="shared" si="0"/>
        <v>59.4</v>
      </c>
      <c r="N59" t="str">
        <f>_xlfn.XLOOKUP(C59,customers!$A$1:$A$1001,customers!$I$1:$I$1001,,0)</f>
        <v>No</v>
      </c>
    </row>
    <row r="60" spans="1:14" x14ac:dyDescent="0.3">
      <c r="A60" s="2" t="s">
        <v>817</v>
      </c>
      <c r="B60" s="5">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INDEX(products!$A$1:$I$49,MATCH(Table2[[#This Row],[Product ID]],products!$A$1:$A$49,0),8)</f>
        <v>Liberica</v>
      </c>
      <c r="J60" t="str">
        <f>INDEX(products!$A$1:$I$49,MATCH(Table2[[#This Row],[Product ID]],products!$A$1:$A$49,0),9)</f>
        <v>Dark</v>
      </c>
      <c r="K60" s="4">
        <f>INDEX(products!$A$1:$I$49,MATCH(Table2[[#This Row],[Product ID]],products!$A$1:$A$49,0),4)</f>
        <v>2.5</v>
      </c>
      <c r="L60" s="7">
        <f>INDEX(products!$A$1:$I$49,MATCH(Table2[[#This Row],[Product ID]],products!$A$1:$A$49,0),5)</f>
        <v>29.784999999999997</v>
      </c>
      <c r="M60" s="7">
        <f t="shared" si="0"/>
        <v>89.35499999999999</v>
      </c>
      <c r="N60" t="str">
        <f>_xlfn.XLOOKUP(C60,customers!$A$1:$A$1001,customers!$I$1:$I$1001,,0)</f>
        <v>Yes</v>
      </c>
    </row>
    <row r="61" spans="1:14" x14ac:dyDescent="0.3">
      <c r="A61" s="2" t="s">
        <v>822</v>
      </c>
      <c r="B61" s="5">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INDEX(products!$A$1:$I$49,MATCH(Table2[[#This Row],[Product ID]],products!$A$1:$A$49,0),8)</f>
        <v>Liberica</v>
      </c>
      <c r="J61" t="str">
        <f>INDEX(products!$A$1:$I$49,MATCH(Table2[[#This Row],[Product ID]],products!$A$1:$A$49,0),9)</f>
        <v>Medium</v>
      </c>
      <c r="K61" s="4">
        <f>INDEX(products!$A$1:$I$49,MATCH(Table2[[#This Row],[Product ID]],products!$A$1:$A$49,0),4)</f>
        <v>0.5</v>
      </c>
      <c r="L61" s="7">
        <f>INDEX(products!$A$1:$I$49,MATCH(Table2[[#This Row],[Product ID]],products!$A$1:$A$49,0),5)</f>
        <v>8.73</v>
      </c>
      <c r="M61" s="7">
        <f t="shared" si="0"/>
        <v>26.19</v>
      </c>
      <c r="N61" t="str">
        <f>_xlfn.XLOOKUP(C61,customers!$A$1:$A$1001,customers!$I$1:$I$1001,,0)</f>
        <v>Yes</v>
      </c>
    </row>
    <row r="62" spans="1:14" x14ac:dyDescent="0.3">
      <c r="A62" s="2" t="s">
        <v>827</v>
      </c>
      <c r="B62" s="5">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INDEX(products!$A$1:$I$49,MATCH(Table2[[#This Row],[Product ID]],products!$A$1:$A$49,0),8)</f>
        <v>Arabica</v>
      </c>
      <c r="J62" t="str">
        <f>INDEX(products!$A$1:$I$49,MATCH(Table2[[#This Row],[Product ID]],products!$A$1:$A$49,0),9)</f>
        <v>Dark</v>
      </c>
      <c r="K62" s="4">
        <f>INDEX(products!$A$1:$I$49,MATCH(Table2[[#This Row],[Product ID]],products!$A$1:$A$49,0),4)</f>
        <v>2.5</v>
      </c>
      <c r="L62" s="7">
        <f>INDEX(products!$A$1:$I$49,MATCH(Table2[[#This Row],[Product ID]],products!$A$1:$A$49,0),5)</f>
        <v>22.884999999999998</v>
      </c>
      <c r="M62" s="7">
        <f t="shared" si="0"/>
        <v>114.42499999999998</v>
      </c>
      <c r="N62" t="str">
        <f>_xlfn.XLOOKUP(C62,customers!$A$1:$A$1001,customers!$I$1:$I$1001,,0)</f>
        <v>No</v>
      </c>
    </row>
    <row r="63" spans="1:14" x14ac:dyDescent="0.3">
      <c r="A63" s="2" t="s">
        <v>833</v>
      </c>
      <c r="B63" s="5">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INDEX(products!$A$1:$I$49,MATCH(Table2[[#This Row],[Product ID]],products!$A$1:$A$49,0),8)</f>
        <v>Robusta</v>
      </c>
      <c r="J63" t="str">
        <f>INDEX(products!$A$1:$I$49,MATCH(Table2[[#This Row],[Product ID]],products!$A$1:$A$49,0),9)</f>
        <v>Dark</v>
      </c>
      <c r="K63" s="4">
        <f>INDEX(products!$A$1:$I$49,MATCH(Table2[[#This Row],[Product ID]],products!$A$1:$A$49,0),4)</f>
        <v>0.5</v>
      </c>
      <c r="L63" s="7">
        <f>INDEX(products!$A$1:$I$49,MATCH(Table2[[#This Row],[Product ID]],products!$A$1:$A$49,0),5)</f>
        <v>5.3699999999999992</v>
      </c>
      <c r="M63" s="7">
        <f t="shared" si="0"/>
        <v>26.849999999999994</v>
      </c>
      <c r="N63" t="str">
        <f>_xlfn.XLOOKUP(C63,customers!$A$1:$A$1001,customers!$I$1:$I$1001,,0)</f>
        <v>Yes</v>
      </c>
    </row>
    <row r="64" spans="1:14" x14ac:dyDescent="0.3">
      <c r="A64" s="2" t="s">
        <v>838</v>
      </c>
      <c r="B64" s="5">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INDEX(products!$A$1:$I$49,MATCH(Table2[[#This Row],[Product ID]],products!$A$1:$A$49,0),8)</f>
        <v>Liberica</v>
      </c>
      <c r="J64" t="str">
        <f>INDEX(products!$A$1:$I$49,MATCH(Table2[[#This Row],[Product ID]],products!$A$1:$A$49,0),9)</f>
        <v>Light</v>
      </c>
      <c r="K64" s="4">
        <f>INDEX(products!$A$1:$I$49,MATCH(Table2[[#This Row],[Product ID]],products!$A$1:$A$49,0),4)</f>
        <v>0.2</v>
      </c>
      <c r="L64" s="7">
        <f>INDEX(products!$A$1:$I$49,MATCH(Table2[[#This Row],[Product ID]],products!$A$1:$A$49,0),5)</f>
        <v>4.7549999999999999</v>
      </c>
      <c r="M64" s="7">
        <f t="shared" si="0"/>
        <v>23.774999999999999</v>
      </c>
      <c r="N64" t="str">
        <f>_xlfn.XLOOKUP(C64,customers!$A$1:$A$1001,customers!$I$1:$I$1001,,0)</f>
        <v>Yes</v>
      </c>
    </row>
    <row r="65" spans="1:14" x14ac:dyDescent="0.3">
      <c r="A65" s="2" t="s">
        <v>843</v>
      </c>
      <c r="B65" s="5">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INDEX(products!$A$1:$I$49,MATCH(Table2[[#This Row],[Product ID]],products!$A$1:$A$49,0),8)</f>
        <v>Arabica</v>
      </c>
      <c r="J65" t="str">
        <f>INDEX(products!$A$1:$I$49,MATCH(Table2[[#This Row],[Product ID]],products!$A$1:$A$49,0),9)</f>
        <v>Medium</v>
      </c>
      <c r="K65" s="4">
        <f>INDEX(products!$A$1:$I$49,MATCH(Table2[[#This Row],[Product ID]],products!$A$1:$A$49,0),4)</f>
        <v>0.5</v>
      </c>
      <c r="L65" s="7">
        <f>INDEX(products!$A$1:$I$49,MATCH(Table2[[#This Row],[Product ID]],products!$A$1:$A$49,0),5)</f>
        <v>6.75</v>
      </c>
      <c r="M65" s="7">
        <f t="shared" si="0"/>
        <v>6.75</v>
      </c>
      <c r="N65" t="str">
        <f>_xlfn.XLOOKUP(C65,customers!$A$1:$A$1001,customers!$I$1:$I$1001,,0)</f>
        <v>No</v>
      </c>
    </row>
    <row r="66" spans="1:14" x14ac:dyDescent="0.3">
      <c r="A66" s="2" t="s">
        <v>849</v>
      </c>
      <c r="B66" s="5">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INDEX(products!$A$1:$I$49,MATCH(Table2[[#This Row],[Product ID]],products!$A$1:$A$49,0),8)</f>
        <v>Robusta</v>
      </c>
      <c r="J66" t="str">
        <f>INDEX(products!$A$1:$I$49,MATCH(Table2[[#This Row],[Product ID]],products!$A$1:$A$49,0),9)</f>
        <v>Medium</v>
      </c>
      <c r="K66" s="4">
        <f>INDEX(products!$A$1:$I$49,MATCH(Table2[[#This Row],[Product ID]],products!$A$1:$A$49,0),4)</f>
        <v>0.5</v>
      </c>
      <c r="L66" s="7">
        <f>INDEX(products!$A$1:$I$49,MATCH(Table2[[#This Row],[Product ID]],products!$A$1:$A$49,0),5)</f>
        <v>5.97</v>
      </c>
      <c r="M66" s="7">
        <f t="shared" si="0"/>
        <v>35.82</v>
      </c>
      <c r="N66" t="str">
        <f>_xlfn.XLOOKUP(C66,customers!$A$1:$A$1001,customers!$I$1:$I$1001,,0)</f>
        <v>Yes</v>
      </c>
    </row>
    <row r="67" spans="1:14" x14ac:dyDescent="0.3">
      <c r="A67" s="2" t="s">
        <v>854</v>
      </c>
      <c r="B67" s="5">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INDEX(products!$A$1:$I$49,MATCH(Table2[[#This Row],[Product ID]],products!$A$1:$A$49,0),8)</f>
        <v>Robusta</v>
      </c>
      <c r="J67" t="str">
        <f>INDEX(products!$A$1:$I$49,MATCH(Table2[[#This Row],[Product ID]],products!$A$1:$A$49,0),9)</f>
        <v>Dark</v>
      </c>
      <c r="K67" s="4">
        <f>INDEX(products!$A$1:$I$49,MATCH(Table2[[#This Row],[Product ID]],products!$A$1:$A$49,0),4)</f>
        <v>2.5</v>
      </c>
      <c r="L67" s="7">
        <f>INDEX(products!$A$1:$I$49,MATCH(Table2[[#This Row],[Product ID]],products!$A$1:$A$49,0),5)</f>
        <v>20.584999999999997</v>
      </c>
      <c r="M67" s="7">
        <f t="shared" ref="M67:M130" si="1">L67*E67</f>
        <v>82.339999999999989</v>
      </c>
      <c r="N67" t="str">
        <f>_xlfn.XLOOKUP(C67,customers!$A$1:$A$1001,customers!$I$1:$I$1001,,0)</f>
        <v>Yes</v>
      </c>
    </row>
    <row r="68" spans="1:14" x14ac:dyDescent="0.3">
      <c r="A68" s="2" t="s">
        <v>860</v>
      </c>
      <c r="B68" s="5">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INDEX(products!$A$1:$I$49,MATCH(Table2[[#This Row],[Product ID]],products!$A$1:$A$49,0),8)</f>
        <v>Robusta</v>
      </c>
      <c r="J68" t="str">
        <f>INDEX(products!$A$1:$I$49,MATCH(Table2[[#This Row],[Product ID]],products!$A$1:$A$49,0),9)</f>
        <v>Light</v>
      </c>
      <c r="K68" s="4">
        <f>INDEX(products!$A$1:$I$49,MATCH(Table2[[#This Row],[Product ID]],products!$A$1:$A$49,0),4)</f>
        <v>0.5</v>
      </c>
      <c r="L68" s="7">
        <f>INDEX(products!$A$1:$I$49,MATCH(Table2[[#This Row],[Product ID]],products!$A$1:$A$49,0),5)</f>
        <v>7.169999999999999</v>
      </c>
      <c r="M68" s="7">
        <f t="shared" si="1"/>
        <v>7.169999999999999</v>
      </c>
      <c r="N68" t="str">
        <f>_xlfn.XLOOKUP(C68,customers!$A$1:$A$1001,customers!$I$1:$I$1001,,0)</f>
        <v>Yes</v>
      </c>
    </row>
    <row r="69" spans="1:14" x14ac:dyDescent="0.3">
      <c r="A69" s="2" t="s">
        <v>866</v>
      </c>
      <c r="B69" s="5">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INDEX(products!$A$1:$I$49,MATCH(Table2[[#This Row],[Product ID]],products!$A$1:$A$49,0),8)</f>
        <v>Liberica</v>
      </c>
      <c r="J69" t="str">
        <f>INDEX(products!$A$1:$I$49,MATCH(Table2[[#This Row],[Product ID]],products!$A$1:$A$49,0),9)</f>
        <v>Light</v>
      </c>
      <c r="K69" s="4">
        <f>INDEX(products!$A$1:$I$49,MATCH(Table2[[#This Row],[Product ID]],products!$A$1:$A$49,0),4)</f>
        <v>0.2</v>
      </c>
      <c r="L69" s="7">
        <f>INDEX(products!$A$1:$I$49,MATCH(Table2[[#This Row],[Product ID]],products!$A$1:$A$49,0),5)</f>
        <v>4.7549999999999999</v>
      </c>
      <c r="M69" s="7">
        <f t="shared" si="1"/>
        <v>9.51</v>
      </c>
      <c r="N69" t="str">
        <f>_xlfn.XLOOKUP(C69,customers!$A$1:$A$1001,customers!$I$1:$I$1001,,0)</f>
        <v>No</v>
      </c>
    </row>
    <row r="70" spans="1:14" x14ac:dyDescent="0.3">
      <c r="A70" s="2" t="s">
        <v>872</v>
      </c>
      <c r="B70" s="5">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INDEX(products!$A$1:$I$49,MATCH(Table2[[#This Row],[Product ID]],products!$A$1:$A$49,0),8)</f>
        <v>Robusta</v>
      </c>
      <c r="J70" t="str">
        <f>INDEX(products!$A$1:$I$49,MATCH(Table2[[#This Row],[Product ID]],products!$A$1:$A$49,0),9)</f>
        <v>Medium</v>
      </c>
      <c r="K70" s="4">
        <f>INDEX(products!$A$1:$I$49,MATCH(Table2[[#This Row],[Product ID]],products!$A$1:$A$49,0),4)</f>
        <v>0.2</v>
      </c>
      <c r="L70" s="7">
        <f>INDEX(products!$A$1:$I$49,MATCH(Table2[[#This Row],[Product ID]],products!$A$1:$A$49,0),5)</f>
        <v>2.9849999999999999</v>
      </c>
      <c r="M70" s="7">
        <f t="shared" si="1"/>
        <v>2.9849999999999999</v>
      </c>
      <c r="N70" t="str">
        <f>_xlfn.XLOOKUP(C70,customers!$A$1:$A$1001,customers!$I$1:$I$1001,,0)</f>
        <v>No</v>
      </c>
    </row>
    <row r="71" spans="1:14" x14ac:dyDescent="0.3">
      <c r="A71" s="2" t="s">
        <v>878</v>
      </c>
      <c r="B71" s="5">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INDEX(products!$A$1:$I$49,MATCH(Table2[[#This Row],[Product ID]],products!$A$1:$A$49,0),8)</f>
        <v>Robusta</v>
      </c>
      <c r="J71" t="str">
        <f>INDEX(products!$A$1:$I$49,MATCH(Table2[[#This Row],[Product ID]],products!$A$1:$A$49,0),9)</f>
        <v>Medium</v>
      </c>
      <c r="K71" s="4">
        <f>INDEX(products!$A$1:$I$49,MATCH(Table2[[#This Row],[Product ID]],products!$A$1:$A$49,0),4)</f>
        <v>1</v>
      </c>
      <c r="L71" s="7">
        <f>INDEX(products!$A$1:$I$49,MATCH(Table2[[#This Row],[Product ID]],products!$A$1:$A$49,0),5)</f>
        <v>9.9499999999999993</v>
      </c>
      <c r="M71" s="7">
        <f t="shared" si="1"/>
        <v>59.699999999999996</v>
      </c>
      <c r="N71" t="str">
        <f>_xlfn.XLOOKUP(C71,customers!$A$1:$A$1001,customers!$I$1:$I$1001,,0)</f>
        <v>Yes</v>
      </c>
    </row>
    <row r="72" spans="1:14" x14ac:dyDescent="0.3">
      <c r="A72" s="2" t="s">
        <v>885</v>
      </c>
      <c r="B72" s="5">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INDEX(products!$A$1:$I$49,MATCH(Table2[[#This Row],[Product ID]],products!$A$1:$A$49,0),8)</f>
        <v>Excelsa</v>
      </c>
      <c r="J72" t="str">
        <f>INDEX(products!$A$1:$I$49,MATCH(Table2[[#This Row],[Product ID]],products!$A$1:$A$49,0),9)</f>
        <v>Light</v>
      </c>
      <c r="K72" s="4">
        <f>INDEX(products!$A$1:$I$49,MATCH(Table2[[#This Row],[Product ID]],products!$A$1:$A$49,0),4)</f>
        <v>2.5</v>
      </c>
      <c r="L72" s="7">
        <f>INDEX(products!$A$1:$I$49,MATCH(Table2[[#This Row],[Product ID]],products!$A$1:$A$49,0),5)</f>
        <v>34.154999999999994</v>
      </c>
      <c r="M72" s="7">
        <f t="shared" si="1"/>
        <v>136.61999999999998</v>
      </c>
      <c r="N72" t="str">
        <f>_xlfn.XLOOKUP(C72,customers!$A$1:$A$1001,customers!$I$1:$I$1001,,0)</f>
        <v>No</v>
      </c>
    </row>
    <row r="73" spans="1:14" x14ac:dyDescent="0.3">
      <c r="A73" s="2" t="s">
        <v>891</v>
      </c>
      <c r="B73" s="5">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INDEX(products!$A$1:$I$49,MATCH(Table2[[#This Row],[Product ID]],products!$A$1:$A$49,0),8)</f>
        <v>Liberica</v>
      </c>
      <c r="J73" t="str">
        <f>INDEX(products!$A$1:$I$49,MATCH(Table2[[#This Row],[Product ID]],products!$A$1:$A$49,0),9)</f>
        <v>Light</v>
      </c>
      <c r="K73" s="4">
        <f>INDEX(products!$A$1:$I$49,MATCH(Table2[[#This Row],[Product ID]],products!$A$1:$A$49,0),4)</f>
        <v>0.2</v>
      </c>
      <c r="L73" s="7">
        <f>INDEX(products!$A$1:$I$49,MATCH(Table2[[#This Row],[Product ID]],products!$A$1:$A$49,0),5)</f>
        <v>4.7549999999999999</v>
      </c>
      <c r="M73" s="7">
        <f t="shared" si="1"/>
        <v>9.51</v>
      </c>
      <c r="N73" t="str">
        <f>_xlfn.XLOOKUP(C73,customers!$A$1:$A$1001,customers!$I$1:$I$1001,,0)</f>
        <v>No</v>
      </c>
    </row>
    <row r="74" spans="1:14" x14ac:dyDescent="0.3">
      <c r="A74" s="2" t="s">
        <v>897</v>
      </c>
      <c r="B74" s="5">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INDEX(products!$A$1:$I$49,MATCH(Table2[[#This Row],[Product ID]],products!$A$1:$A$49,0),8)</f>
        <v>Arabica</v>
      </c>
      <c r="J74" t="str">
        <f>INDEX(products!$A$1:$I$49,MATCH(Table2[[#This Row],[Product ID]],products!$A$1:$A$49,0),9)</f>
        <v>Medium</v>
      </c>
      <c r="K74" s="4">
        <f>INDEX(products!$A$1:$I$49,MATCH(Table2[[#This Row],[Product ID]],products!$A$1:$A$49,0),4)</f>
        <v>2.5</v>
      </c>
      <c r="L74" s="7">
        <f>INDEX(products!$A$1:$I$49,MATCH(Table2[[#This Row],[Product ID]],products!$A$1:$A$49,0),5)</f>
        <v>25.874999999999996</v>
      </c>
      <c r="M74" s="7">
        <f t="shared" si="1"/>
        <v>77.624999999999986</v>
      </c>
      <c r="N74" t="str">
        <f>_xlfn.XLOOKUP(C74,customers!$A$1:$A$1001,customers!$I$1:$I$1001,,0)</f>
        <v>No</v>
      </c>
    </row>
    <row r="75" spans="1:14" x14ac:dyDescent="0.3">
      <c r="A75" s="2" t="s">
        <v>902</v>
      </c>
      <c r="B75" s="5">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INDEX(products!$A$1:$I$49,MATCH(Table2[[#This Row],[Product ID]],products!$A$1:$A$49,0),8)</f>
        <v>Liberica</v>
      </c>
      <c r="J75" t="str">
        <f>INDEX(products!$A$1:$I$49,MATCH(Table2[[#This Row],[Product ID]],products!$A$1:$A$49,0),9)</f>
        <v>Medium</v>
      </c>
      <c r="K75" s="4">
        <f>INDEX(products!$A$1:$I$49,MATCH(Table2[[#This Row],[Product ID]],products!$A$1:$A$49,0),4)</f>
        <v>0.2</v>
      </c>
      <c r="L75" s="7">
        <f>INDEX(products!$A$1:$I$49,MATCH(Table2[[#This Row],[Product ID]],products!$A$1:$A$49,0),5)</f>
        <v>4.3650000000000002</v>
      </c>
      <c r="M75" s="7">
        <f t="shared" si="1"/>
        <v>21.825000000000003</v>
      </c>
      <c r="N75" t="str">
        <f>_xlfn.XLOOKUP(C75,customers!$A$1:$A$1001,customers!$I$1:$I$1001,,0)</f>
        <v>Yes</v>
      </c>
    </row>
    <row r="76" spans="1:14" x14ac:dyDescent="0.3">
      <c r="A76" s="2" t="s">
        <v>907</v>
      </c>
      <c r="B76" s="5">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INDEX(products!$A$1:$I$49,MATCH(Table2[[#This Row],[Product ID]],products!$A$1:$A$49,0),8)</f>
        <v>Excelsa</v>
      </c>
      <c r="J76" t="str">
        <f>INDEX(products!$A$1:$I$49,MATCH(Table2[[#This Row],[Product ID]],products!$A$1:$A$49,0),9)</f>
        <v>Light</v>
      </c>
      <c r="K76" s="4">
        <f>INDEX(products!$A$1:$I$49,MATCH(Table2[[#This Row],[Product ID]],products!$A$1:$A$49,0),4)</f>
        <v>0.5</v>
      </c>
      <c r="L76" s="7">
        <f>INDEX(products!$A$1:$I$49,MATCH(Table2[[#This Row],[Product ID]],products!$A$1:$A$49,0),5)</f>
        <v>8.91</v>
      </c>
      <c r="M76" s="7">
        <f t="shared" si="1"/>
        <v>17.82</v>
      </c>
      <c r="N76" t="str">
        <f>_xlfn.XLOOKUP(C76,customers!$A$1:$A$1001,customers!$I$1:$I$1001,,0)</f>
        <v>Yes</v>
      </c>
    </row>
    <row r="77" spans="1:14" x14ac:dyDescent="0.3">
      <c r="A77" s="2" t="s">
        <v>913</v>
      </c>
      <c r="B77" s="5">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INDEX(products!$A$1:$I$49,MATCH(Table2[[#This Row],[Product ID]],products!$A$1:$A$49,0),8)</f>
        <v>Robusta</v>
      </c>
      <c r="J77" t="str">
        <f>INDEX(products!$A$1:$I$49,MATCH(Table2[[#This Row],[Product ID]],products!$A$1:$A$49,0),9)</f>
        <v>Dark</v>
      </c>
      <c r="K77" s="4">
        <f>INDEX(products!$A$1:$I$49,MATCH(Table2[[#This Row],[Product ID]],products!$A$1:$A$49,0),4)</f>
        <v>1</v>
      </c>
      <c r="L77" s="7">
        <f>INDEX(products!$A$1:$I$49,MATCH(Table2[[#This Row],[Product ID]],products!$A$1:$A$49,0),5)</f>
        <v>8.9499999999999993</v>
      </c>
      <c r="M77" s="7">
        <f t="shared" si="1"/>
        <v>53.699999999999996</v>
      </c>
      <c r="N77" t="str">
        <f>_xlfn.XLOOKUP(C77,customers!$A$1:$A$1001,customers!$I$1:$I$1001,,0)</f>
        <v>Yes</v>
      </c>
    </row>
    <row r="78" spans="1:14" x14ac:dyDescent="0.3">
      <c r="A78" s="2" t="s">
        <v>919</v>
      </c>
      <c r="B78" s="5">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INDEX(products!$A$1:$I$49,MATCH(Table2[[#This Row],[Product ID]],products!$A$1:$A$49,0),8)</f>
        <v>Robusta</v>
      </c>
      <c r="J78" t="str">
        <f>INDEX(products!$A$1:$I$49,MATCH(Table2[[#This Row],[Product ID]],products!$A$1:$A$49,0),9)</f>
        <v>Light</v>
      </c>
      <c r="K78" s="4">
        <f>INDEX(products!$A$1:$I$49,MATCH(Table2[[#This Row],[Product ID]],products!$A$1:$A$49,0),4)</f>
        <v>0.2</v>
      </c>
      <c r="L78" s="7">
        <f>INDEX(products!$A$1:$I$49,MATCH(Table2[[#This Row],[Product ID]],products!$A$1:$A$49,0),5)</f>
        <v>3.5849999999999995</v>
      </c>
      <c r="M78" s="7">
        <f t="shared" si="1"/>
        <v>3.5849999999999995</v>
      </c>
      <c r="N78" t="str">
        <f>_xlfn.XLOOKUP(C78,customers!$A$1:$A$1001,customers!$I$1:$I$1001,,0)</f>
        <v>Yes</v>
      </c>
    </row>
    <row r="79" spans="1:14" x14ac:dyDescent="0.3">
      <c r="A79" s="2" t="s">
        <v>924</v>
      </c>
      <c r="B79" s="5">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INDEX(products!$A$1:$I$49,MATCH(Table2[[#This Row],[Product ID]],products!$A$1:$A$49,0),8)</f>
        <v>Excelsa</v>
      </c>
      <c r="J79" t="str">
        <f>INDEX(products!$A$1:$I$49,MATCH(Table2[[#This Row],[Product ID]],products!$A$1:$A$49,0),9)</f>
        <v>Dark</v>
      </c>
      <c r="K79" s="4">
        <f>INDEX(products!$A$1:$I$49,MATCH(Table2[[#This Row],[Product ID]],products!$A$1:$A$49,0),4)</f>
        <v>0.2</v>
      </c>
      <c r="L79" s="7">
        <f>INDEX(products!$A$1:$I$49,MATCH(Table2[[#This Row],[Product ID]],products!$A$1:$A$49,0),5)</f>
        <v>3.645</v>
      </c>
      <c r="M79" s="7">
        <f t="shared" si="1"/>
        <v>7.29</v>
      </c>
      <c r="N79" t="str">
        <f>_xlfn.XLOOKUP(C79,customers!$A$1:$A$1001,customers!$I$1:$I$1001,,0)</f>
        <v>No</v>
      </c>
    </row>
    <row r="80" spans="1:14" x14ac:dyDescent="0.3">
      <c r="A80" s="2" t="s">
        <v>930</v>
      </c>
      <c r="B80" s="5">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INDEX(products!$A$1:$I$49,MATCH(Table2[[#This Row],[Product ID]],products!$A$1:$A$49,0),8)</f>
        <v>Arabica</v>
      </c>
      <c r="J80" t="str">
        <f>INDEX(products!$A$1:$I$49,MATCH(Table2[[#This Row],[Product ID]],products!$A$1:$A$49,0),9)</f>
        <v>Medium</v>
      </c>
      <c r="K80" s="4">
        <f>INDEX(products!$A$1:$I$49,MATCH(Table2[[#This Row],[Product ID]],products!$A$1:$A$49,0),4)</f>
        <v>0.5</v>
      </c>
      <c r="L80" s="7">
        <f>INDEX(products!$A$1:$I$49,MATCH(Table2[[#This Row],[Product ID]],products!$A$1:$A$49,0),5)</f>
        <v>6.75</v>
      </c>
      <c r="M80" s="7">
        <f t="shared" si="1"/>
        <v>40.5</v>
      </c>
      <c r="N80" t="str">
        <f>_xlfn.XLOOKUP(C80,customers!$A$1:$A$1001,customers!$I$1:$I$1001,,0)</f>
        <v>Yes</v>
      </c>
    </row>
    <row r="81" spans="1:14" x14ac:dyDescent="0.3">
      <c r="A81" s="2" t="s">
        <v>936</v>
      </c>
      <c r="B81" s="5">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INDEX(products!$A$1:$I$49,MATCH(Table2[[#This Row],[Product ID]],products!$A$1:$A$49,0),8)</f>
        <v>Robusta</v>
      </c>
      <c r="J81" t="str">
        <f>INDEX(products!$A$1:$I$49,MATCH(Table2[[#This Row],[Product ID]],products!$A$1:$A$49,0),9)</f>
        <v>Light</v>
      </c>
      <c r="K81" s="4">
        <f>INDEX(products!$A$1:$I$49,MATCH(Table2[[#This Row],[Product ID]],products!$A$1:$A$49,0),4)</f>
        <v>1</v>
      </c>
      <c r="L81" s="7">
        <f>INDEX(products!$A$1:$I$49,MATCH(Table2[[#This Row],[Product ID]],products!$A$1:$A$49,0),5)</f>
        <v>11.95</v>
      </c>
      <c r="M81" s="7">
        <f t="shared" si="1"/>
        <v>47.8</v>
      </c>
      <c r="N81" t="str">
        <f>_xlfn.XLOOKUP(C81,customers!$A$1:$A$1001,customers!$I$1:$I$1001,,0)</f>
        <v>No</v>
      </c>
    </row>
    <row r="82" spans="1:14" x14ac:dyDescent="0.3">
      <c r="A82" s="2" t="s">
        <v>942</v>
      </c>
      <c r="B82" s="5">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INDEX(products!$A$1:$I$49,MATCH(Table2[[#This Row],[Product ID]],products!$A$1:$A$49,0),8)</f>
        <v>Arabica</v>
      </c>
      <c r="J82" t="str">
        <f>INDEX(products!$A$1:$I$49,MATCH(Table2[[#This Row],[Product ID]],products!$A$1:$A$49,0),9)</f>
        <v>Light</v>
      </c>
      <c r="K82" s="4">
        <f>INDEX(products!$A$1:$I$49,MATCH(Table2[[#This Row],[Product ID]],products!$A$1:$A$49,0),4)</f>
        <v>0.5</v>
      </c>
      <c r="L82" s="7">
        <f>INDEX(products!$A$1:$I$49,MATCH(Table2[[#This Row],[Product ID]],products!$A$1:$A$49,0),5)</f>
        <v>7.77</v>
      </c>
      <c r="M82" s="7">
        <f t="shared" si="1"/>
        <v>38.849999999999994</v>
      </c>
      <c r="N82" t="str">
        <f>_xlfn.XLOOKUP(C82,customers!$A$1:$A$1001,customers!$I$1:$I$1001,,0)</f>
        <v>Yes</v>
      </c>
    </row>
    <row r="83" spans="1:14" x14ac:dyDescent="0.3">
      <c r="A83" s="2" t="s">
        <v>948</v>
      </c>
      <c r="B83" s="5">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INDEX(products!$A$1:$I$49,MATCH(Table2[[#This Row],[Product ID]],products!$A$1:$A$49,0),8)</f>
        <v>Liberica</v>
      </c>
      <c r="J83" t="str">
        <f>INDEX(products!$A$1:$I$49,MATCH(Table2[[#This Row],[Product ID]],products!$A$1:$A$49,0),9)</f>
        <v>Light</v>
      </c>
      <c r="K83" s="4">
        <f>INDEX(products!$A$1:$I$49,MATCH(Table2[[#This Row],[Product ID]],products!$A$1:$A$49,0),4)</f>
        <v>2.5</v>
      </c>
      <c r="L83" s="7">
        <f>INDEX(products!$A$1:$I$49,MATCH(Table2[[#This Row],[Product ID]],products!$A$1:$A$49,0),5)</f>
        <v>36.454999999999998</v>
      </c>
      <c r="M83" s="7">
        <f t="shared" si="1"/>
        <v>109.36499999999999</v>
      </c>
      <c r="N83" t="str">
        <f>_xlfn.XLOOKUP(C83,customers!$A$1:$A$1001,customers!$I$1:$I$1001,,0)</f>
        <v>Yes</v>
      </c>
    </row>
    <row r="84" spans="1:14" x14ac:dyDescent="0.3">
      <c r="A84" s="2" t="s">
        <v>954</v>
      </c>
      <c r="B84" s="5">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INDEX(products!$A$1:$I$49,MATCH(Table2[[#This Row],[Product ID]],products!$A$1:$A$49,0),8)</f>
        <v>Liberica</v>
      </c>
      <c r="J84" t="str">
        <f>INDEX(products!$A$1:$I$49,MATCH(Table2[[#This Row],[Product ID]],products!$A$1:$A$49,0),9)</f>
        <v>Medium</v>
      </c>
      <c r="K84" s="4">
        <f>INDEX(products!$A$1:$I$49,MATCH(Table2[[#This Row],[Product ID]],products!$A$1:$A$49,0),4)</f>
        <v>2.5</v>
      </c>
      <c r="L84" s="7">
        <f>INDEX(products!$A$1:$I$49,MATCH(Table2[[#This Row],[Product ID]],products!$A$1:$A$49,0),5)</f>
        <v>33.464999999999996</v>
      </c>
      <c r="M84" s="7">
        <f t="shared" si="1"/>
        <v>100.39499999999998</v>
      </c>
      <c r="N84" t="str">
        <f>_xlfn.XLOOKUP(C84,customers!$A$1:$A$1001,customers!$I$1:$I$1001,,0)</f>
        <v>Yes</v>
      </c>
    </row>
    <row r="85" spans="1:14" x14ac:dyDescent="0.3">
      <c r="A85" s="2" t="s">
        <v>960</v>
      </c>
      <c r="B85" s="5">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INDEX(products!$A$1:$I$49,MATCH(Table2[[#This Row],[Product ID]],products!$A$1:$A$49,0),8)</f>
        <v>Robusta</v>
      </c>
      <c r="J85" t="str">
        <f>INDEX(products!$A$1:$I$49,MATCH(Table2[[#This Row],[Product ID]],products!$A$1:$A$49,0),9)</f>
        <v>Dark</v>
      </c>
      <c r="K85" s="4">
        <f>INDEX(products!$A$1:$I$49,MATCH(Table2[[#This Row],[Product ID]],products!$A$1:$A$49,0),4)</f>
        <v>2.5</v>
      </c>
      <c r="L85" s="7">
        <f>INDEX(products!$A$1:$I$49,MATCH(Table2[[#This Row],[Product ID]],products!$A$1:$A$49,0),5)</f>
        <v>20.584999999999997</v>
      </c>
      <c r="M85" s="7">
        <f t="shared" si="1"/>
        <v>82.339999999999989</v>
      </c>
      <c r="N85" t="str">
        <f>_xlfn.XLOOKUP(C85,customers!$A$1:$A$1001,customers!$I$1:$I$1001,,0)</f>
        <v>Yes</v>
      </c>
    </row>
    <row r="86" spans="1:14" x14ac:dyDescent="0.3">
      <c r="A86" s="2" t="s">
        <v>965</v>
      </c>
      <c r="B86" s="5">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INDEX(products!$A$1:$I$49,MATCH(Table2[[#This Row],[Product ID]],products!$A$1:$A$49,0),8)</f>
        <v>Liberica</v>
      </c>
      <c r="J86" t="str">
        <f>INDEX(products!$A$1:$I$49,MATCH(Table2[[#This Row],[Product ID]],products!$A$1:$A$49,0),9)</f>
        <v>Light</v>
      </c>
      <c r="K86" s="4">
        <f>INDEX(products!$A$1:$I$49,MATCH(Table2[[#This Row],[Product ID]],products!$A$1:$A$49,0),4)</f>
        <v>0.5</v>
      </c>
      <c r="L86" s="7">
        <f>INDEX(products!$A$1:$I$49,MATCH(Table2[[#This Row],[Product ID]],products!$A$1:$A$49,0),5)</f>
        <v>9.51</v>
      </c>
      <c r="M86" s="7">
        <f t="shared" si="1"/>
        <v>9.51</v>
      </c>
      <c r="N86" t="str">
        <f>_xlfn.XLOOKUP(C86,customers!$A$1:$A$1001,customers!$I$1:$I$1001,,0)</f>
        <v>No</v>
      </c>
    </row>
    <row r="87" spans="1:14" x14ac:dyDescent="0.3">
      <c r="A87" s="2" t="s">
        <v>971</v>
      </c>
      <c r="B87" s="5">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INDEX(products!$A$1:$I$49,MATCH(Table2[[#This Row],[Product ID]],products!$A$1:$A$49,0),8)</f>
        <v>Arabica</v>
      </c>
      <c r="J87" t="str">
        <f>INDEX(products!$A$1:$I$49,MATCH(Table2[[#This Row],[Product ID]],products!$A$1:$A$49,0),9)</f>
        <v>Light</v>
      </c>
      <c r="K87" s="4">
        <f>INDEX(products!$A$1:$I$49,MATCH(Table2[[#This Row],[Product ID]],products!$A$1:$A$49,0),4)</f>
        <v>2.5</v>
      </c>
      <c r="L87" s="7">
        <f>INDEX(products!$A$1:$I$49,MATCH(Table2[[#This Row],[Product ID]],products!$A$1:$A$49,0),5)</f>
        <v>29.784999999999997</v>
      </c>
      <c r="M87" s="7">
        <f t="shared" si="1"/>
        <v>89.35499999999999</v>
      </c>
      <c r="N87" t="str">
        <f>_xlfn.XLOOKUP(C87,customers!$A$1:$A$1001,customers!$I$1:$I$1001,,0)</f>
        <v>No</v>
      </c>
    </row>
    <row r="88" spans="1:14" x14ac:dyDescent="0.3">
      <c r="A88" s="2" t="s">
        <v>971</v>
      </c>
      <c r="B88" s="5">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INDEX(products!$A$1:$I$49,MATCH(Table2[[#This Row],[Product ID]],products!$A$1:$A$49,0),8)</f>
        <v>Arabica</v>
      </c>
      <c r="J88" t="str">
        <f>INDEX(products!$A$1:$I$49,MATCH(Table2[[#This Row],[Product ID]],products!$A$1:$A$49,0),9)</f>
        <v>Dark</v>
      </c>
      <c r="K88" s="4">
        <f>INDEX(products!$A$1:$I$49,MATCH(Table2[[#This Row],[Product ID]],products!$A$1:$A$49,0),4)</f>
        <v>0.2</v>
      </c>
      <c r="L88" s="7">
        <f>INDEX(products!$A$1:$I$49,MATCH(Table2[[#This Row],[Product ID]],products!$A$1:$A$49,0),5)</f>
        <v>2.9849999999999999</v>
      </c>
      <c r="M88" s="7">
        <f t="shared" si="1"/>
        <v>11.94</v>
      </c>
      <c r="N88" t="str">
        <f>_xlfn.XLOOKUP(C88,customers!$A$1:$A$1001,customers!$I$1:$I$1001,,0)</f>
        <v>No</v>
      </c>
    </row>
    <row r="89" spans="1:14" x14ac:dyDescent="0.3">
      <c r="A89" s="2" t="s">
        <v>980</v>
      </c>
      <c r="B89" s="5">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INDEX(products!$A$1:$I$49,MATCH(Table2[[#This Row],[Product ID]],products!$A$1:$A$49,0),8)</f>
        <v>Arabica</v>
      </c>
      <c r="J89" t="str">
        <f>INDEX(products!$A$1:$I$49,MATCH(Table2[[#This Row],[Product ID]],products!$A$1:$A$49,0),9)</f>
        <v>Medium</v>
      </c>
      <c r="K89" s="4">
        <f>INDEX(products!$A$1:$I$49,MATCH(Table2[[#This Row],[Product ID]],products!$A$1:$A$49,0),4)</f>
        <v>1</v>
      </c>
      <c r="L89" s="7">
        <f>INDEX(products!$A$1:$I$49,MATCH(Table2[[#This Row],[Product ID]],products!$A$1:$A$49,0),5)</f>
        <v>11.25</v>
      </c>
      <c r="M89" s="7">
        <f t="shared" si="1"/>
        <v>33.75</v>
      </c>
      <c r="N89" t="str">
        <f>_xlfn.XLOOKUP(C89,customers!$A$1:$A$1001,customers!$I$1:$I$1001,,0)</f>
        <v>No</v>
      </c>
    </row>
    <row r="90" spans="1:14" x14ac:dyDescent="0.3">
      <c r="A90" s="2" t="s">
        <v>985</v>
      </c>
      <c r="B90" s="5">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INDEX(products!$A$1:$I$49,MATCH(Table2[[#This Row],[Product ID]],products!$A$1:$A$49,0),8)</f>
        <v>Robusta</v>
      </c>
      <c r="J90" t="str">
        <f>INDEX(products!$A$1:$I$49,MATCH(Table2[[#This Row],[Product ID]],products!$A$1:$A$49,0),9)</f>
        <v>Light</v>
      </c>
      <c r="K90" s="4">
        <f>INDEX(products!$A$1:$I$49,MATCH(Table2[[#This Row],[Product ID]],products!$A$1:$A$49,0),4)</f>
        <v>1</v>
      </c>
      <c r="L90" s="7">
        <f>INDEX(products!$A$1:$I$49,MATCH(Table2[[#This Row],[Product ID]],products!$A$1:$A$49,0),5)</f>
        <v>11.95</v>
      </c>
      <c r="M90" s="7">
        <f t="shared" si="1"/>
        <v>35.849999999999994</v>
      </c>
      <c r="N90" t="str">
        <f>_xlfn.XLOOKUP(C90,customers!$A$1:$A$1001,customers!$I$1:$I$1001,,0)</f>
        <v>No</v>
      </c>
    </row>
    <row r="91" spans="1:14" x14ac:dyDescent="0.3">
      <c r="A91" s="2" t="s">
        <v>990</v>
      </c>
      <c r="B91" s="5">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INDEX(products!$A$1:$I$49,MATCH(Table2[[#This Row],[Product ID]],products!$A$1:$A$49,0),8)</f>
        <v>Arabica</v>
      </c>
      <c r="J91" t="str">
        <f>INDEX(products!$A$1:$I$49,MATCH(Table2[[#This Row],[Product ID]],products!$A$1:$A$49,0),9)</f>
        <v>Light</v>
      </c>
      <c r="K91" s="4">
        <f>INDEX(products!$A$1:$I$49,MATCH(Table2[[#This Row],[Product ID]],products!$A$1:$A$49,0),4)</f>
        <v>1</v>
      </c>
      <c r="L91" s="7">
        <f>INDEX(products!$A$1:$I$49,MATCH(Table2[[#This Row],[Product ID]],products!$A$1:$A$49,0),5)</f>
        <v>12.95</v>
      </c>
      <c r="M91" s="7">
        <f t="shared" si="1"/>
        <v>77.699999999999989</v>
      </c>
      <c r="N91" t="str">
        <f>_xlfn.XLOOKUP(C91,customers!$A$1:$A$1001,customers!$I$1:$I$1001,,0)</f>
        <v>No</v>
      </c>
    </row>
    <row r="92" spans="1:14" x14ac:dyDescent="0.3">
      <c r="A92" s="2" t="s">
        <v>996</v>
      </c>
      <c r="B92" s="5">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INDEX(products!$A$1:$I$49,MATCH(Table2[[#This Row],[Product ID]],products!$A$1:$A$49,0),8)</f>
        <v>Arabica</v>
      </c>
      <c r="J92" t="str">
        <f>INDEX(products!$A$1:$I$49,MATCH(Table2[[#This Row],[Product ID]],products!$A$1:$A$49,0),9)</f>
        <v>Light</v>
      </c>
      <c r="K92" s="4">
        <f>INDEX(products!$A$1:$I$49,MATCH(Table2[[#This Row],[Product ID]],products!$A$1:$A$49,0),4)</f>
        <v>1</v>
      </c>
      <c r="L92" s="7">
        <f>INDEX(products!$A$1:$I$49,MATCH(Table2[[#This Row],[Product ID]],products!$A$1:$A$49,0),5)</f>
        <v>12.95</v>
      </c>
      <c r="M92" s="7">
        <f t="shared" si="1"/>
        <v>51.8</v>
      </c>
      <c r="N92" t="str">
        <f>_xlfn.XLOOKUP(C92,customers!$A$1:$A$1001,customers!$I$1:$I$1001,,0)</f>
        <v>Yes</v>
      </c>
    </row>
    <row r="93" spans="1:14" x14ac:dyDescent="0.3">
      <c r="A93" s="2" t="s">
        <v>1001</v>
      </c>
      <c r="B93" s="5">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INDEX(products!$A$1:$I$49,MATCH(Table2[[#This Row],[Product ID]],products!$A$1:$A$49,0),8)</f>
        <v>Arabica</v>
      </c>
      <c r="J93" t="str">
        <f>INDEX(products!$A$1:$I$49,MATCH(Table2[[#This Row],[Product ID]],products!$A$1:$A$49,0),9)</f>
        <v>Medium</v>
      </c>
      <c r="K93" s="4">
        <f>INDEX(products!$A$1:$I$49,MATCH(Table2[[#This Row],[Product ID]],products!$A$1:$A$49,0),4)</f>
        <v>2.5</v>
      </c>
      <c r="L93" s="7">
        <f>INDEX(products!$A$1:$I$49,MATCH(Table2[[#This Row],[Product ID]],products!$A$1:$A$49,0),5)</f>
        <v>25.874999999999996</v>
      </c>
      <c r="M93" s="7">
        <f t="shared" si="1"/>
        <v>103.49999999999999</v>
      </c>
      <c r="N93" t="str">
        <f>_xlfn.XLOOKUP(C93,customers!$A$1:$A$1001,customers!$I$1:$I$1001,,0)</f>
        <v>No</v>
      </c>
    </row>
    <row r="94" spans="1:14" x14ac:dyDescent="0.3">
      <c r="A94" s="2" t="s">
        <v>1007</v>
      </c>
      <c r="B94" s="5">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INDEX(products!$A$1:$I$49,MATCH(Table2[[#This Row],[Product ID]],products!$A$1:$A$49,0),8)</f>
        <v>Excelsa</v>
      </c>
      <c r="J94" t="str">
        <f>INDEX(products!$A$1:$I$49,MATCH(Table2[[#This Row],[Product ID]],products!$A$1:$A$49,0),9)</f>
        <v>Light</v>
      </c>
      <c r="K94" s="4">
        <f>INDEX(products!$A$1:$I$49,MATCH(Table2[[#This Row],[Product ID]],products!$A$1:$A$49,0),4)</f>
        <v>1</v>
      </c>
      <c r="L94" s="7">
        <f>INDEX(products!$A$1:$I$49,MATCH(Table2[[#This Row],[Product ID]],products!$A$1:$A$49,0),5)</f>
        <v>14.85</v>
      </c>
      <c r="M94" s="7">
        <f t="shared" si="1"/>
        <v>44.55</v>
      </c>
      <c r="N94" t="str">
        <f>_xlfn.XLOOKUP(C94,customers!$A$1:$A$1001,customers!$I$1:$I$1001,,0)</f>
        <v>Yes</v>
      </c>
    </row>
    <row r="95" spans="1:14" x14ac:dyDescent="0.3">
      <c r="A95" s="2" t="s">
        <v>1012</v>
      </c>
      <c r="B95" s="5">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INDEX(products!$A$1:$I$49,MATCH(Table2[[#This Row],[Product ID]],products!$A$1:$A$49,0),8)</f>
        <v>Excelsa</v>
      </c>
      <c r="J95" t="str">
        <f>INDEX(products!$A$1:$I$49,MATCH(Table2[[#This Row],[Product ID]],products!$A$1:$A$49,0),9)</f>
        <v>Light</v>
      </c>
      <c r="K95" s="4">
        <f>INDEX(products!$A$1:$I$49,MATCH(Table2[[#This Row],[Product ID]],products!$A$1:$A$49,0),4)</f>
        <v>0.5</v>
      </c>
      <c r="L95" s="7">
        <f>INDEX(products!$A$1:$I$49,MATCH(Table2[[#This Row],[Product ID]],products!$A$1:$A$49,0),5)</f>
        <v>8.91</v>
      </c>
      <c r="M95" s="7">
        <f t="shared" si="1"/>
        <v>35.64</v>
      </c>
      <c r="N95" t="str">
        <f>_xlfn.XLOOKUP(C95,customers!$A$1:$A$1001,customers!$I$1:$I$1001,,0)</f>
        <v>Yes</v>
      </c>
    </row>
    <row r="96" spans="1:14" x14ac:dyDescent="0.3">
      <c r="A96" s="2" t="s">
        <v>1018</v>
      </c>
      <c r="B96" s="5">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INDEX(products!$A$1:$I$49,MATCH(Table2[[#This Row],[Product ID]],products!$A$1:$A$49,0),8)</f>
        <v>Arabica</v>
      </c>
      <c r="J96" t="str">
        <f>INDEX(products!$A$1:$I$49,MATCH(Table2[[#This Row],[Product ID]],products!$A$1:$A$49,0),9)</f>
        <v>Dark</v>
      </c>
      <c r="K96" s="4">
        <f>INDEX(products!$A$1:$I$49,MATCH(Table2[[#This Row],[Product ID]],products!$A$1:$A$49,0),4)</f>
        <v>0.2</v>
      </c>
      <c r="L96" s="7">
        <f>INDEX(products!$A$1:$I$49,MATCH(Table2[[#This Row],[Product ID]],products!$A$1:$A$49,0),5)</f>
        <v>2.9849999999999999</v>
      </c>
      <c r="M96" s="7">
        <f t="shared" si="1"/>
        <v>17.91</v>
      </c>
      <c r="N96" t="str">
        <f>_xlfn.XLOOKUP(C96,customers!$A$1:$A$1001,customers!$I$1:$I$1001,,0)</f>
        <v>Yes</v>
      </c>
    </row>
    <row r="97" spans="1:14" x14ac:dyDescent="0.3">
      <c r="A97" s="2" t="s">
        <v>1022</v>
      </c>
      <c r="B97" s="5">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INDEX(products!$A$1:$I$49,MATCH(Table2[[#This Row],[Product ID]],products!$A$1:$A$49,0),8)</f>
        <v>Arabica</v>
      </c>
      <c r="J97" t="str">
        <f>INDEX(products!$A$1:$I$49,MATCH(Table2[[#This Row],[Product ID]],products!$A$1:$A$49,0),9)</f>
        <v>Medium</v>
      </c>
      <c r="K97" s="4">
        <f>INDEX(products!$A$1:$I$49,MATCH(Table2[[#This Row],[Product ID]],products!$A$1:$A$49,0),4)</f>
        <v>2.5</v>
      </c>
      <c r="L97" s="7">
        <f>INDEX(products!$A$1:$I$49,MATCH(Table2[[#This Row],[Product ID]],products!$A$1:$A$49,0),5)</f>
        <v>25.874999999999996</v>
      </c>
      <c r="M97" s="7">
        <f t="shared" si="1"/>
        <v>155.24999999999997</v>
      </c>
      <c r="N97" t="str">
        <f>_xlfn.XLOOKUP(C97,customers!$A$1:$A$1001,customers!$I$1:$I$1001,,0)</f>
        <v>No</v>
      </c>
    </row>
    <row r="98" spans="1:14" x14ac:dyDescent="0.3">
      <c r="A98" s="2" t="s">
        <v>1027</v>
      </c>
      <c r="B98" s="5">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INDEX(products!$A$1:$I$49,MATCH(Table2[[#This Row],[Product ID]],products!$A$1:$A$49,0),8)</f>
        <v>Arabica</v>
      </c>
      <c r="J98" t="str">
        <f>INDEX(products!$A$1:$I$49,MATCH(Table2[[#This Row],[Product ID]],products!$A$1:$A$49,0),9)</f>
        <v>Dark</v>
      </c>
      <c r="K98" s="4">
        <f>INDEX(products!$A$1:$I$49,MATCH(Table2[[#This Row],[Product ID]],products!$A$1:$A$49,0),4)</f>
        <v>0.2</v>
      </c>
      <c r="L98" s="7">
        <f>INDEX(products!$A$1:$I$49,MATCH(Table2[[#This Row],[Product ID]],products!$A$1:$A$49,0),5)</f>
        <v>2.9849999999999999</v>
      </c>
      <c r="M98" s="7">
        <f t="shared" si="1"/>
        <v>5.97</v>
      </c>
      <c r="N98" t="str">
        <f>_xlfn.XLOOKUP(C98,customers!$A$1:$A$1001,customers!$I$1:$I$1001,,0)</f>
        <v>No</v>
      </c>
    </row>
    <row r="99" spans="1:14" x14ac:dyDescent="0.3">
      <c r="A99" s="2" t="s">
        <v>1032</v>
      </c>
      <c r="B99" s="5">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INDEX(products!$A$1:$I$49,MATCH(Table2[[#This Row],[Product ID]],products!$A$1:$A$49,0),8)</f>
        <v>Arabica</v>
      </c>
      <c r="J99" t="str">
        <f>INDEX(products!$A$1:$I$49,MATCH(Table2[[#This Row],[Product ID]],products!$A$1:$A$49,0),9)</f>
        <v>Medium</v>
      </c>
      <c r="K99" s="4">
        <f>INDEX(products!$A$1:$I$49,MATCH(Table2[[#This Row],[Product ID]],products!$A$1:$A$49,0),4)</f>
        <v>0.5</v>
      </c>
      <c r="L99" s="7">
        <f>INDEX(products!$A$1:$I$49,MATCH(Table2[[#This Row],[Product ID]],products!$A$1:$A$49,0),5)</f>
        <v>6.75</v>
      </c>
      <c r="M99" s="7">
        <f t="shared" si="1"/>
        <v>13.5</v>
      </c>
      <c r="N99" t="str">
        <f>_xlfn.XLOOKUP(C99,customers!$A$1:$A$1001,customers!$I$1:$I$1001,,0)</f>
        <v>No</v>
      </c>
    </row>
    <row r="100" spans="1:14" x14ac:dyDescent="0.3">
      <c r="A100" s="2" t="s">
        <v>1038</v>
      </c>
      <c r="B100" s="5">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INDEX(products!$A$1:$I$49,MATCH(Table2[[#This Row],[Product ID]],products!$A$1:$A$49,0),8)</f>
        <v>Arabica</v>
      </c>
      <c r="J100" t="str">
        <f>INDEX(products!$A$1:$I$49,MATCH(Table2[[#This Row],[Product ID]],products!$A$1:$A$49,0),9)</f>
        <v>Dark</v>
      </c>
      <c r="K100" s="4">
        <f>INDEX(products!$A$1:$I$49,MATCH(Table2[[#This Row],[Product ID]],products!$A$1:$A$49,0),4)</f>
        <v>0.2</v>
      </c>
      <c r="L100" s="7">
        <f>INDEX(products!$A$1:$I$49,MATCH(Table2[[#This Row],[Product ID]],products!$A$1:$A$49,0),5)</f>
        <v>2.9849999999999999</v>
      </c>
      <c r="M100" s="7">
        <f t="shared" si="1"/>
        <v>2.9849999999999999</v>
      </c>
      <c r="N100" t="str">
        <f>_xlfn.XLOOKUP(C100,customers!$A$1:$A$1001,customers!$I$1:$I$1001,,0)</f>
        <v>No</v>
      </c>
    </row>
    <row r="101" spans="1:14" x14ac:dyDescent="0.3">
      <c r="A101" s="2" t="s">
        <v>1043</v>
      </c>
      <c r="B101" s="5">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INDEX(products!$A$1:$I$49,MATCH(Table2[[#This Row],[Product ID]],products!$A$1:$A$49,0),8)</f>
        <v>Liberica</v>
      </c>
      <c r="J101" t="str">
        <f>INDEX(products!$A$1:$I$49,MATCH(Table2[[#This Row],[Product ID]],products!$A$1:$A$49,0),9)</f>
        <v>Medium</v>
      </c>
      <c r="K101" s="4">
        <f>INDEX(products!$A$1:$I$49,MATCH(Table2[[#This Row],[Product ID]],products!$A$1:$A$49,0),4)</f>
        <v>0.2</v>
      </c>
      <c r="L101" s="7">
        <f>INDEX(products!$A$1:$I$49,MATCH(Table2[[#This Row],[Product ID]],products!$A$1:$A$49,0),5)</f>
        <v>4.3650000000000002</v>
      </c>
      <c r="M101" s="7">
        <f t="shared" si="1"/>
        <v>13.095000000000001</v>
      </c>
      <c r="N101" t="str">
        <f>_xlfn.XLOOKUP(C101,customers!$A$1:$A$1001,customers!$I$1:$I$1001,,0)</f>
        <v>Yes</v>
      </c>
    </row>
    <row r="102" spans="1:14" x14ac:dyDescent="0.3">
      <c r="A102" s="2" t="s">
        <v>1048</v>
      </c>
      <c r="B102" s="5">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INDEX(products!$A$1:$I$49,MATCH(Table2[[#This Row],[Product ID]],products!$A$1:$A$49,0),8)</f>
        <v>Arabica</v>
      </c>
      <c r="J102" t="str">
        <f>INDEX(products!$A$1:$I$49,MATCH(Table2[[#This Row],[Product ID]],products!$A$1:$A$49,0),9)</f>
        <v>Light</v>
      </c>
      <c r="K102" s="4">
        <f>INDEX(products!$A$1:$I$49,MATCH(Table2[[#This Row],[Product ID]],products!$A$1:$A$49,0),4)</f>
        <v>0.2</v>
      </c>
      <c r="L102" s="7">
        <f>INDEX(products!$A$1:$I$49,MATCH(Table2[[#This Row],[Product ID]],products!$A$1:$A$49,0),5)</f>
        <v>3.8849999999999998</v>
      </c>
      <c r="M102" s="7">
        <f t="shared" si="1"/>
        <v>7.77</v>
      </c>
      <c r="N102" t="str">
        <f>_xlfn.XLOOKUP(C102,customers!$A$1:$A$1001,customers!$I$1:$I$1001,,0)</f>
        <v>Yes</v>
      </c>
    </row>
    <row r="103" spans="1:14" x14ac:dyDescent="0.3">
      <c r="A103" s="2" t="s">
        <v>1053</v>
      </c>
      <c r="B103" s="5">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INDEX(products!$A$1:$I$49,MATCH(Table2[[#This Row],[Product ID]],products!$A$1:$A$49,0),8)</f>
        <v>Liberica</v>
      </c>
      <c r="J103" t="str">
        <f>INDEX(products!$A$1:$I$49,MATCH(Table2[[#This Row],[Product ID]],products!$A$1:$A$49,0),9)</f>
        <v>Dark</v>
      </c>
      <c r="K103" s="4">
        <f>INDEX(products!$A$1:$I$49,MATCH(Table2[[#This Row],[Product ID]],products!$A$1:$A$49,0),4)</f>
        <v>2.5</v>
      </c>
      <c r="L103" s="7">
        <f>INDEX(products!$A$1:$I$49,MATCH(Table2[[#This Row],[Product ID]],products!$A$1:$A$49,0),5)</f>
        <v>29.784999999999997</v>
      </c>
      <c r="M103" s="7">
        <f t="shared" si="1"/>
        <v>148.92499999999998</v>
      </c>
      <c r="N103" t="str">
        <f>_xlfn.XLOOKUP(C103,customers!$A$1:$A$1001,customers!$I$1:$I$1001,,0)</f>
        <v>Yes</v>
      </c>
    </row>
    <row r="104" spans="1:14" x14ac:dyDescent="0.3">
      <c r="A104" s="2" t="s">
        <v>1059</v>
      </c>
      <c r="B104" s="5">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INDEX(products!$A$1:$I$49,MATCH(Table2[[#This Row],[Product ID]],products!$A$1:$A$49,0),8)</f>
        <v>Liberica</v>
      </c>
      <c r="J104" t="str">
        <f>INDEX(products!$A$1:$I$49,MATCH(Table2[[#This Row],[Product ID]],products!$A$1:$A$49,0),9)</f>
        <v>Dark</v>
      </c>
      <c r="K104" s="4">
        <f>INDEX(products!$A$1:$I$49,MATCH(Table2[[#This Row],[Product ID]],products!$A$1:$A$49,0),4)</f>
        <v>1</v>
      </c>
      <c r="L104" s="7">
        <f>INDEX(products!$A$1:$I$49,MATCH(Table2[[#This Row],[Product ID]],products!$A$1:$A$49,0),5)</f>
        <v>12.95</v>
      </c>
      <c r="M104" s="7">
        <f t="shared" si="1"/>
        <v>38.849999999999994</v>
      </c>
      <c r="N104" t="str">
        <f>_xlfn.XLOOKUP(C104,customers!$A$1:$A$1001,customers!$I$1:$I$1001,,0)</f>
        <v>Yes</v>
      </c>
    </row>
    <row r="105" spans="1:14" x14ac:dyDescent="0.3">
      <c r="A105" s="2" t="s">
        <v>1065</v>
      </c>
      <c r="B105" s="5">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INDEX(products!$A$1:$I$49,MATCH(Table2[[#This Row],[Product ID]],products!$A$1:$A$49,0),8)</f>
        <v>Robusta</v>
      </c>
      <c r="J105" t="str">
        <f>INDEX(products!$A$1:$I$49,MATCH(Table2[[#This Row],[Product ID]],products!$A$1:$A$49,0),9)</f>
        <v>Medium</v>
      </c>
      <c r="K105" s="4">
        <f>INDEX(products!$A$1:$I$49,MATCH(Table2[[#This Row],[Product ID]],products!$A$1:$A$49,0),4)</f>
        <v>0.2</v>
      </c>
      <c r="L105" s="7">
        <f>INDEX(products!$A$1:$I$49,MATCH(Table2[[#This Row],[Product ID]],products!$A$1:$A$49,0),5)</f>
        <v>2.9849999999999999</v>
      </c>
      <c r="M105" s="7">
        <f t="shared" si="1"/>
        <v>11.94</v>
      </c>
      <c r="N105" t="str">
        <f>_xlfn.XLOOKUP(C105,customers!$A$1:$A$1001,customers!$I$1:$I$1001,,0)</f>
        <v>No</v>
      </c>
    </row>
    <row r="106" spans="1:14" x14ac:dyDescent="0.3">
      <c r="A106" s="2" t="s">
        <v>1071</v>
      </c>
      <c r="B106" s="5">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INDEX(products!$A$1:$I$49,MATCH(Table2[[#This Row],[Product ID]],products!$A$1:$A$49,0),8)</f>
        <v>Liberica</v>
      </c>
      <c r="J106" t="str">
        <f>INDEX(products!$A$1:$I$49,MATCH(Table2[[#This Row],[Product ID]],products!$A$1:$A$49,0),9)</f>
        <v>Medium</v>
      </c>
      <c r="K106" s="4">
        <f>INDEX(products!$A$1:$I$49,MATCH(Table2[[#This Row],[Product ID]],products!$A$1:$A$49,0),4)</f>
        <v>1</v>
      </c>
      <c r="L106" s="7">
        <f>INDEX(products!$A$1:$I$49,MATCH(Table2[[#This Row],[Product ID]],products!$A$1:$A$49,0),5)</f>
        <v>14.55</v>
      </c>
      <c r="M106" s="7">
        <f t="shared" si="1"/>
        <v>87.300000000000011</v>
      </c>
      <c r="N106" t="str">
        <f>_xlfn.XLOOKUP(C106,customers!$A$1:$A$1001,customers!$I$1:$I$1001,,0)</f>
        <v>No</v>
      </c>
    </row>
    <row r="107" spans="1:14" x14ac:dyDescent="0.3">
      <c r="A107" s="2" t="s">
        <v>1077</v>
      </c>
      <c r="B107" s="5">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INDEX(products!$A$1:$I$49,MATCH(Table2[[#This Row],[Product ID]],products!$A$1:$A$49,0),8)</f>
        <v>Arabica</v>
      </c>
      <c r="J107" t="str">
        <f>INDEX(products!$A$1:$I$49,MATCH(Table2[[#This Row],[Product ID]],products!$A$1:$A$49,0),9)</f>
        <v>Medium</v>
      </c>
      <c r="K107" s="4">
        <f>INDEX(products!$A$1:$I$49,MATCH(Table2[[#This Row],[Product ID]],products!$A$1:$A$49,0),4)</f>
        <v>0.5</v>
      </c>
      <c r="L107" s="7">
        <f>INDEX(products!$A$1:$I$49,MATCH(Table2[[#This Row],[Product ID]],products!$A$1:$A$49,0),5)</f>
        <v>6.75</v>
      </c>
      <c r="M107" s="7">
        <f t="shared" si="1"/>
        <v>40.5</v>
      </c>
      <c r="N107" t="str">
        <f>_xlfn.XLOOKUP(C107,customers!$A$1:$A$1001,customers!$I$1:$I$1001,,0)</f>
        <v>Yes</v>
      </c>
    </row>
    <row r="108" spans="1:14" x14ac:dyDescent="0.3">
      <c r="A108" s="2" t="s">
        <v>1083</v>
      </c>
      <c r="B108" s="5">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INDEX(products!$A$1:$I$49,MATCH(Table2[[#This Row],[Product ID]],products!$A$1:$A$49,0),8)</f>
        <v>Excelsa</v>
      </c>
      <c r="J108" t="str">
        <f>INDEX(products!$A$1:$I$49,MATCH(Table2[[#This Row],[Product ID]],products!$A$1:$A$49,0),9)</f>
        <v>Dark</v>
      </c>
      <c r="K108" s="4">
        <f>INDEX(products!$A$1:$I$49,MATCH(Table2[[#This Row],[Product ID]],products!$A$1:$A$49,0),4)</f>
        <v>1</v>
      </c>
      <c r="L108" s="7">
        <f>INDEX(products!$A$1:$I$49,MATCH(Table2[[#This Row],[Product ID]],products!$A$1:$A$49,0),5)</f>
        <v>12.15</v>
      </c>
      <c r="M108" s="7">
        <f t="shared" si="1"/>
        <v>24.3</v>
      </c>
      <c r="N108" t="str">
        <f>_xlfn.XLOOKUP(C108,customers!$A$1:$A$1001,customers!$I$1:$I$1001,,0)</f>
        <v>No</v>
      </c>
    </row>
    <row r="109" spans="1:14" x14ac:dyDescent="0.3">
      <c r="A109" s="2" t="s">
        <v>1089</v>
      </c>
      <c r="B109" s="5">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INDEX(products!$A$1:$I$49,MATCH(Table2[[#This Row],[Product ID]],products!$A$1:$A$49,0),8)</f>
        <v>Robusta</v>
      </c>
      <c r="J109" t="str">
        <f>INDEX(products!$A$1:$I$49,MATCH(Table2[[#This Row],[Product ID]],products!$A$1:$A$49,0),9)</f>
        <v>Medium</v>
      </c>
      <c r="K109" s="4">
        <f>INDEX(products!$A$1:$I$49,MATCH(Table2[[#This Row],[Product ID]],products!$A$1:$A$49,0),4)</f>
        <v>0.5</v>
      </c>
      <c r="L109" s="7">
        <f>INDEX(products!$A$1:$I$49,MATCH(Table2[[#This Row],[Product ID]],products!$A$1:$A$49,0),5)</f>
        <v>5.97</v>
      </c>
      <c r="M109" s="7">
        <f t="shared" si="1"/>
        <v>17.91</v>
      </c>
      <c r="N109" t="str">
        <f>_xlfn.XLOOKUP(C109,customers!$A$1:$A$1001,customers!$I$1:$I$1001,,0)</f>
        <v>Yes</v>
      </c>
    </row>
    <row r="110" spans="1:14" x14ac:dyDescent="0.3">
      <c r="A110" s="2" t="s">
        <v>1095</v>
      </c>
      <c r="B110" s="5">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INDEX(products!$A$1:$I$49,MATCH(Table2[[#This Row],[Product ID]],products!$A$1:$A$49,0),8)</f>
        <v>Arabica</v>
      </c>
      <c r="J110" t="str">
        <f>INDEX(products!$A$1:$I$49,MATCH(Table2[[#This Row],[Product ID]],products!$A$1:$A$49,0),9)</f>
        <v>Medium</v>
      </c>
      <c r="K110" s="4">
        <f>INDEX(products!$A$1:$I$49,MATCH(Table2[[#This Row],[Product ID]],products!$A$1:$A$49,0),4)</f>
        <v>0.5</v>
      </c>
      <c r="L110" s="7">
        <f>INDEX(products!$A$1:$I$49,MATCH(Table2[[#This Row],[Product ID]],products!$A$1:$A$49,0),5)</f>
        <v>6.75</v>
      </c>
      <c r="M110" s="7">
        <f t="shared" si="1"/>
        <v>27</v>
      </c>
      <c r="N110" t="str">
        <f>_xlfn.XLOOKUP(C110,customers!$A$1:$A$1001,customers!$I$1:$I$1001,,0)</f>
        <v>No</v>
      </c>
    </row>
    <row r="111" spans="1:14" x14ac:dyDescent="0.3">
      <c r="A111" s="2" t="s">
        <v>1100</v>
      </c>
      <c r="B111" s="5">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INDEX(products!$A$1:$I$49,MATCH(Table2[[#This Row],[Product ID]],products!$A$1:$A$49,0),8)</f>
        <v>Liberica</v>
      </c>
      <c r="J111" t="str">
        <f>INDEX(products!$A$1:$I$49,MATCH(Table2[[#This Row],[Product ID]],products!$A$1:$A$49,0),9)</f>
        <v>Dark</v>
      </c>
      <c r="K111" s="4">
        <f>INDEX(products!$A$1:$I$49,MATCH(Table2[[#This Row],[Product ID]],products!$A$1:$A$49,0),4)</f>
        <v>0.5</v>
      </c>
      <c r="L111" s="7">
        <f>INDEX(products!$A$1:$I$49,MATCH(Table2[[#This Row],[Product ID]],products!$A$1:$A$49,0),5)</f>
        <v>7.77</v>
      </c>
      <c r="M111" s="7">
        <f t="shared" si="1"/>
        <v>7.77</v>
      </c>
      <c r="N111" t="str">
        <f>_xlfn.XLOOKUP(C111,customers!$A$1:$A$1001,customers!$I$1:$I$1001,,0)</f>
        <v>Yes</v>
      </c>
    </row>
    <row r="112" spans="1:14" x14ac:dyDescent="0.3">
      <c r="A112" s="2" t="s">
        <v>1106</v>
      </c>
      <c r="B112" s="5">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INDEX(products!$A$1:$I$49,MATCH(Table2[[#This Row],[Product ID]],products!$A$1:$A$49,0),8)</f>
        <v>Excelsa</v>
      </c>
      <c r="J112" t="str">
        <f>INDEX(products!$A$1:$I$49,MATCH(Table2[[#This Row],[Product ID]],products!$A$1:$A$49,0),9)</f>
        <v>Light</v>
      </c>
      <c r="K112" s="4">
        <f>INDEX(products!$A$1:$I$49,MATCH(Table2[[#This Row],[Product ID]],products!$A$1:$A$49,0),4)</f>
        <v>0.2</v>
      </c>
      <c r="L112" s="7">
        <f>INDEX(products!$A$1:$I$49,MATCH(Table2[[#This Row],[Product ID]],products!$A$1:$A$49,0),5)</f>
        <v>4.4550000000000001</v>
      </c>
      <c r="M112" s="7">
        <f t="shared" si="1"/>
        <v>13.365</v>
      </c>
      <c r="N112" t="str">
        <f>_xlfn.XLOOKUP(C112,customers!$A$1:$A$1001,customers!$I$1:$I$1001,,0)</f>
        <v>Yes</v>
      </c>
    </row>
    <row r="113" spans="1:14" x14ac:dyDescent="0.3">
      <c r="A113" s="2" t="s">
        <v>1112</v>
      </c>
      <c r="B113" s="5">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INDEX(products!$A$1:$I$49,MATCH(Table2[[#This Row],[Product ID]],products!$A$1:$A$49,0),8)</f>
        <v>Robusta</v>
      </c>
      <c r="J113" t="str">
        <f>INDEX(products!$A$1:$I$49,MATCH(Table2[[#This Row],[Product ID]],products!$A$1:$A$49,0),9)</f>
        <v>Dark</v>
      </c>
      <c r="K113" s="4">
        <f>INDEX(products!$A$1:$I$49,MATCH(Table2[[#This Row],[Product ID]],products!$A$1:$A$49,0),4)</f>
        <v>0.5</v>
      </c>
      <c r="L113" s="7">
        <f>INDEX(products!$A$1:$I$49,MATCH(Table2[[#This Row],[Product ID]],products!$A$1:$A$49,0),5)</f>
        <v>5.3699999999999992</v>
      </c>
      <c r="M113" s="7">
        <f t="shared" si="1"/>
        <v>26.849999999999994</v>
      </c>
      <c r="N113" t="str">
        <f>_xlfn.XLOOKUP(C113,customers!$A$1:$A$1001,customers!$I$1:$I$1001,,0)</f>
        <v>No</v>
      </c>
    </row>
    <row r="114" spans="1:14" x14ac:dyDescent="0.3">
      <c r="A114" s="2" t="s">
        <v>1117</v>
      </c>
      <c r="B114" s="5">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INDEX(products!$A$1:$I$49,MATCH(Table2[[#This Row],[Product ID]],products!$A$1:$A$49,0),8)</f>
        <v>Arabica</v>
      </c>
      <c r="J114" t="str">
        <f>INDEX(products!$A$1:$I$49,MATCH(Table2[[#This Row],[Product ID]],products!$A$1:$A$49,0),9)</f>
        <v>Medium</v>
      </c>
      <c r="K114" s="4">
        <f>INDEX(products!$A$1:$I$49,MATCH(Table2[[#This Row],[Product ID]],products!$A$1:$A$49,0),4)</f>
        <v>1</v>
      </c>
      <c r="L114" s="7">
        <f>INDEX(products!$A$1:$I$49,MATCH(Table2[[#This Row],[Product ID]],products!$A$1:$A$49,0),5)</f>
        <v>11.25</v>
      </c>
      <c r="M114" s="7">
        <f t="shared" si="1"/>
        <v>11.25</v>
      </c>
      <c r="N114" t="str">
        <f>_xlfn.XLOOKUP(C114,customers!$A$1:$A$1001,customers!$I$1:$I$1001,,0)</f>
        <v>No</v>
      </c>
    </row>
    <row r="115" spans="1:14" x14ac:dyDescent="0.3">
      <c r="A115" s="2" t="s">
        <v>1123</v>
      </c>
      <c r="B115" s="5">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INDEX(products!$A$1:$I$49,MATCH(Table2[[#This Row],[Product ID]],products!$A$1:$A$49,0),8)</f>
        <v>Liberica</v>
      </c>
      <c r="J115" t="str">
        <f>INDEX(products!$A$1:$I$49,MATCH(Table2[[#This Row],[Product ID]],products!$A$1:$A$49,0),9)</f>
        <v>Medium</v>
      </c>
      <c r="K115" s="4">
        <f>INDEX(products!$A$1:$I$49,MATCH(Table2[[#This Row],[Product ID]],products!$A$1:$A$49,0),4)</f>
        <v>1</v>
      </c>
      <c r="L115" s="7">
        <f>INDEX(products!$A$1:$I$49,MATCH(Table2[[#This Row],[Product ID]],products!$A$1:$A$49,0),5)</f>
        <v>14.55</v>
      </c>
      <c r="M115" s="7">
        <f t="shared" si="1"/>
        <v>14.55</v>
      </c>
      <c r="N115" t="str">
        <f>_xlfn.XLOOKUP(C115,customers!$A$1:$A$1001,customers!$I$1:$I$1001,,0)</f>
        <v>No</v>
      </c>
    </row>
    <row r="116" spans="1:14" x14ac:dyDescent="0.3">
      <c r="A116" s="2" t="s">
        <v>1129</v>
      </c>
      <c r="B116" s="5">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INDEX(products!$A$1:$I$49,MATCH(Table2[[#This Row],[Product ID]],products!$A$1:$A$49,0),8)</f>
        <v>Robusta</v>
      </c>
      <c r="J116" t="str">
        <f>INDEX(products!$A$1:$I$49,MATCH(Table2[[#This Row],[Product ID]],products!$A$1:$A$49,0),9)</f>
        <v>Light</v>
      </c>
      <c r="K116" s="4">
        <f>INDEX(products!$A$1:$I$49,MATCH(Table2[[#This Row],[Product ID]],products!$A$1:$A$49,0),4)</f>
        <v>0.2</v>
      </c>
      <c r="L116" s="7">
        <f>INDEX(products!$A$1:$I$49,MATCH(Table2[[#This Row],[Product ID]],products!$A$1:$A$49,0),5)</f>
        <v>3.5849999999999995</v>
      </c>
      <c r="M116" s="7">
        <f t="shared" si="1"/>
        <v>14.339999999999998</v>
      </c>
      <c r="N116" t="str">
        <f>_xlfn.XLOOKUP(C116,customers!$A$1:$A$1001,customers!$I$1:$I$1001,,0)</f>
        <v>No</v>
      </c>
    </row>
    <row r="117" spans="1:14" x14ac:dyDescent="0.3">
      <c r="A117" s="2" t="s">
        <v>1134</v>
      </c>
      <c r="B117" s="5">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INDEX(products!$A$1:$I$49,MATCH(Table2[[#This Row],[Product ID]],products!$A$1:$A$49,0),8)</f>
        <v>Liberica</v>
      </c>
      <c r="J117" t="str">
        <f>INDEX(products!$A$1:$I$49,MATCH(Table2[[#This Row],[Product ID]],products!$A$1:$A$49,0),9)</f>
        <v>Light</v>
      </c>
      <c r="K117" s="4">
        <f>INDEX(products!$A$1:$I$49,MATCH(Table2[[#This Row],[Product ID]],products!$A$1:$A$49,0),4)</f>
        <v>1</v>
      </c>
      <c r="L117" s="7">
        <f>INDEX(products!$A$1:$I$49,MATCH(Table2[[#This Row],[Product ID]],products!$A$1:$A$49,0),5)</f>
        <v>15.85</v>
      </c>
      <c r="M117" s="7">
        <f t="shared" si="1"/>
        <v>15.85</v>
      </c>
      <c r="N117" t="str">
        <f>_xlfn.XLOOKUP(C117,customers!$A$1:$A$1001,customers!$I$1:$I$1001,,0)</f>
        <v>No</v>
      </c>
    </row>
    <row r="118" spans="1:14" x14ac:dyDescent="0.3">
      <c r="A118" s="2" t="s">
        <v>1140</v>
      </c>
      <c r="B118" s="5">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INDEX(products!$A$1:$I$49,MATCH(Table2[[#This Row],[Product ID]],products!$A$1:$A$49,0),8)</f>
        <v>Liberica</v>
      </c>
      <c r="J118" t="str">
        <f>INDEX(products!$A$1:$I$49,MATCH(Table2[[#This Row],[Product ID]],products!$A$1:$A$49,0),9)</f>
        <v>Light</v>
      </c>
      <c r="K118" s="4">
        <f>INDEX(products!$A$1:$I$49,MATCH(Table2[[#This Row],[Product ID]],products!$A$1:$A$49,0),4)</f>
        <v>0.2</v>
      </c>
      <c r="L118" s="7">
        <f>INDEX(products!$A$1:$I$49,MATCH(Table2[[#This Row],[Product ID]],products!$A$1:$A$49,0),5)</f>
        <v>4.7549999999999999</v>
      </c>
      <c r="M118" s="7">
        <f t="shared" si="1"/>
        <v>19.02</v>
      </c>
      <c r="N118" t="str">
        <f>_xlfn.XLOOKUP(C118,customers!$A$1:$A$1001,customers!$I$1:$I$1001,,0)</f>
        <v>Yes</v>
      </c>
    </row>
    <row r="119" spans="1:14" x14ac:dyDescent="0.3">
      <c r="A119" s="2" t="s">
        <v>1146</v>
      </c>
      <c r="B119" s="5">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INDEX(products!$A$1:$I$49,MATCH(Table2[[#This Row],[Product ID]],products!$A$1:$A$49,0),8)</f>
        <v>Liberica</v>
      </c>
      <c r="J119" t="str">
        <f>INDEX(products!$A$1:$I$49,MATCH(Table2[[#This Row],[Product ID]],products!$A$1:$A$49,0),9)</f>
        <v>Light</v>
      </c>
      <c r="K119" s="4">
        <f>INDEX(products!$A$1:$I$49,MATCH(Table2[[#This Row],[Product ID]],products!$A$1:$A$49,0),4)</f>
        <v>0.5</v>
      </c>
      <c r="L119" s="7">
        <f>INDEX(products!$A$1:$I$49,MATCH(Table2[[#This Row],[Product ID]],products!$A$1:$A$49,0),5)</f>
        <v>9.51</v>
      </c>
      <c r="M119" s="7">
        <f t="shared" si="1"/>
        <v>38.04</v>
      </c>
      <c r="N119" t="str">
        <f>_xlfn.XLOOKUP(C119,customers!$A$1:$A$1001,customers!$I$1:$I$1001,,0)</f>
        <v>No</v>
      </c>
    </row>
    <row r="120" spans="1:14" x14ac:dyDescent="0.3">
      <c r="A120" s="2" t="s">
        <v>1152</v>
      </c>
      <c r="B120" s="5">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INDEX(products!$A$1:$I$49,MATCH(Table2[[#This Row],[Product ID]],products!$A$1:$A$49,0),8)</f>
        <v>Excelsa</v>
      </c>
      <c r="J120" t="str">
        <f>INDEX(products!$A$1:$I$49,MATCH(Table2[[#This Row],[Product ID]],products!$A$1:$A$49,0),9)</f>
        <v>Dark</v>
      </c>
      <c r="K120" s="4">
        <f>INDEX(products!$A$1:$I$49,MATCH(Table2[[#This Row],[Product ID]],products!$A$1:$A$49,0),4)</f>
        <v>0.5</v>
      </c>
      <c r="L120" s="7">
        <f>INDEX(products!$A$1:$I$49,MATCH(Table2[[#This Row],[Product ID]],products!$A$1:$A$49,0),5)</f>
        <v>7.29</v>
      </c>
      <c r="M120" s="7">
        <f t="shared" si="1"/>
        <v>21.87</v>
      </c>
      <c r="N120" t="str">
        <f>_xlfn.XLOOKUP(C120,customers!$A$1:$A$1001,customers!$I$1:$I$1001,,0)</f>
        <v>Yes</v>
      </c>
    </row>
    <row r="121" spans="1:14" x14ac:dyDescent="0.3">
      <c r="A121" s="2" t="s">
        <v>1158</v>
      </c>
      <c r="B121" s="5">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INDEX(products!$A$1:$I$49,MATCH(Table2[[#This Row],[Product ID]],products!$A$1:$A$49,0),8)</f>
        <v>Excelsa</v>
      </c>
      <c r="J121" t="str">
        <f>INDEX(products!$A$1:$I$49,MATCH(Table2[[#This Row],[Product ID]],products!$A$1:$A$49,0),9)</f>
        <v>Medium</v>
      </c>
      <c r="K121" s="4">
        <f>INDEX(products!$A$1:$I$49,MATCH(Table2[[#This Row],[Product ID]],products!$A$1:$A$49,0),4)</f>
        <v>0.2</v>
      </c>
      <c r="L121" s="7">
        <f>INDEX(products!$A$1:$I$49,MATCH(Table2[[#This Row],[Product ID]],products!$A$1:$A$49,0),5)</f>
        <v>4.125</v>
      </c>
      <c r="M121" s="7">
        <f t="shared" si="1"/>
        <v>4.125</v>
      </c>
      <c r="N121" t="str">
        <f>_xlfn.XLOOKUP(C121,customers!$A$1:$A$1001,customers!$I$1:$I$1001,,0)</f>
        <v>No</v>
      </c>
    </row>
    <row r="122" spans="1:14" x14ac:dyDescent="0.3">
      <c r="A122" s="2" t="s">
        <v>1158</v>
      </c>
      <c r="B122" s="5">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INDEX(products!$A$1:$I$49,MATCH(Table2[[#This Row],[Product ID]],products!$A$1:$A$49,0),8)</f>
        <v>Arabica</v>
      </c>
      <c r="J122" t="str">
        <f>INDEX(products!$A$1:$I$49,MATCH(Table2[[#This Row],[Product ID]],products!$A$1:$A$49,0),9)</f>
        <v>Light</v>
      </c>
      <c r="K122" s="4">
        <f>INDEX(products!$A$1:$I$49,MATCH(Table2[[#This Row],[Product ID]],products!$A$1:$A$49,0),4)</f>
        <v>0.2</v>
      </c>
      <c r="L122" s="7">
        <f>INDEX(products!$A$1:$I$49,MATCH(Table2[[#This Row],[Product ID]],products!$A$1:$A$49,0),5)</f>
        <v>3.8849999999999998</v>
      </c>
      <c r="M122" s="7">
        <f t="shared" si="1"/>
        <v>3.8849999999999998</v>
      </c>
      <c r="N122" t="str">
        <f>_xlfn.XLOOKUP(C122,customers!$A$1:$A$1001,customers!$I$1:$I$1001,,0)</f>
        <v>No</v>
      </c>
    </row>
    <row r="123" spans="1:14" x14ac:dyDescent="0.3">
      <c r="A123" s="2" t="s">
        <v>1158</v>
      </c>
      <c r="B123" s="5">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INDEX(products!$A$1:$I$49,MATCH(Table2[[#This Row],[Product ID]],products!$A$1:$A$49,0),8)</f>
        <v>Excelsa</v>
      </c>
      <c r="J123" t="str">
        <f>INDEX(products!$A$1:$I$49,MATCH(Table2[[#This Row],[Product ID]],products!$A$1:$A$49,0),9)</f>
        <v>Medium</v>
      </c>
      <c r="K123" s="4">
        <f>INDEX(products!$A$1:$I$49,MATCH(Table2[[#This Row],[Product ID]],products!$A$1:$A$49,0),4)</f>
        <v>1</v>
      </c>
      <c r="L123" s="7">
        <f>INDEX(products!$A$1:$I$49,MATCH(Table2[[#This Row],[Product ID]],products!$A$1:$A$49,0),5)</f>
        <v>13.75</v>
      </c>
      <c r="M123" s="7">
        <f t="shared" si="1"/>
        <v>68.75</v>
      </c>
      <c r="N123" t="str">
        <f>_xlfn.XLOOKUP(C123,customers!$A$1:$A$1001,customers!$I$1:$I$1001,,0)</f>
        <v>No</v>
      </c>
    </row>
    <row r="124" spans="1:14" x14ac:dyDescent="0.3">
      <c r="A124" s="2" t="s">
        <v>1174</v>
      </c>
      <c r="B124" s="5">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INDEX(products!$A$1:$I$49,MATCH(Table2[[#This Row],[Product ID]],products!$A$1:$A$49,0),8)</f>
        <v>Arabica</v>
      </c>
      <c r="J124" t="str">
        <f>INDEX(products!$A$1:$I$49,MATCH(Table2[[#This Row],[Product ID]],products!$A$1:$A$49,0),9)</f>
        <v>Dark</v>
      </c>
      <c r="K124" s="4">
        <f>INDEX(products!$A$1:$I$49,MATCH(Table2[[#This Row],[Product ID]],products!$A$1:$A$49,0),4)</f>
        <v>0.5</v>
      </c>
      <c r="L124" s="7">
        <f>INDEX(products!$A$1:$I$49,MATCH(Table2[[#This Row],[Product ID]],products!$A$1:$A$49,0),5)</f>
        <v>5.97</v>
      </c>
      <c r="M124" s="7">
        <f t="shared" si="1"/>
        <v>23.88</v>
      </c>
      <c r="N124" t="str">
        <f>_xlfn.XLOOKUP(C124,customers!$A$1:$A$1001,customers!$I$1:$I$1001,,0)</f>
        <v>Yes</v>
      </c>
    </row>
    <row r="125" spans="1:14" x14ac:dyDescent="0.3">
      <c r="A125" s="2" t="s">
        <v>1180</v>
      </c>
      <c r="B125" s="5">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INDEX(products!$A$1:$I$49,MATCH(Table2[[#This Row],[Product ID]],products!$A$1:$A$49,0),8)</f>
        <v>Liberica</v>
      </c>
      <c r="J125" t="str">
        <f>INDEX(products!$A$1:$I$49,MATCH(Table2[[#This Row],[Product ID]],products!$A$1:$A$49,0),9)</f>
        <v>Light</v>
      </c>
      <c r="K125" s="4">
        <f>INDEX(products!$A$1:$I$49,MATCH(Table2[[#This Row],[Product ID]],products!$A$1:$A$49,0),4)</f>
        <v>2.5</v>
      </c>
      <c r="L125" s="7">
        <f>INDEX(products!$A$1:$I$49,MATCH(Table2[[#This Row],[Product ID]],products!$A$1:$A$49,0),5)</f>
        <v>36.454999999999998</v>
      </c>
      <c r="M125" s="7">
        <f t="shared" si="1"/>
        <v>145.82</v>
      </c>
      <c r="N125" t="str">
        <f>_xlfn.XLOOKUP(C125,customers!$A$1:$A$1001,customers!$I$1:$I$1001,,0)</f>
        <v>No</v>
      </c>
    </row>
    <row r="126" spans="1:14" x14ac:dyDescent="0.3">
      <c r="A126" s="2" t="s">
        <v>1186</v>
      </c>
      <c r="B126" s="5">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INDEX(products!$A$1:$I$49,MATCH(Table2[[#This Row],[Product ID]],products!$A$1:$A$49,0),8)</f>
        <v>Liberica</v>
      </c>
      <c r="J126" t="str">
        <f>INDEX(products!$A$1:$I$49,MATCH(Table2[[#This Row],[Product ID]],products!$A$1:$A$49,0),9)</f>
        <v>Medium</v>
      </c>
      <c r="K126" s="4">
        <f>INDEX(products!$A$1:$I$49,MATCH(Table2[[#This Row],[Product ID]],products!$A$1:$A$49,0),4)</f>
        <v>0.2</v>
      </c>
      <c r="L126" s="7">
        <f>INDEX(products!$A$1:$I$49,MATCH(Table2[[#This Row],[Product ID]],products!$A$1:$A$49,0),5)</f>
        <v>4.3650000000000002</v>
      </c>
      <c r="M126" s="7">
        <f t="shared" si="1"/>
        <v>21.825000000000003</v>
      </c>
      <c r="N126" t="str">
        <f>_xlfn.XLOOKUP(C126,customers!$A$1:$A$1001,customers!$I$1:$I$1001,,0)</f>
        <v>Yes</v>
      </c>
    </row>
    <row r="127" spans="1:14" x14ac:dyDescent="0.3">
      <c r="A127" s="2" t="s">
        <v>1192</v>
      </c>
      <c r="B127" s="5">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INDEX(products!$A$1:$I$49,MATCH(Table2[[#This Row],[Product ID]],products!$A$1:$A$49,0),8)</f>
        <v>Liberica</v>
      </c>
      <c r="J127" t="str">
        <f>INDEX(products!$A$1:$I$49,MATCH(Table2[[#This Row],[Product ID]],products!$A$1:$A$49,0),9)</f>
        <v>Medium</v>
      </c>
      <c r="K127" s="4">
        <f>INDEX(products!$A$1:$I$49,MATCH(Table2[[#This Row],[Product ID]],products!$A$1:$A$49,0),4)</f>
        <v>0.5</v>
      </c>
      <c r="L127" s="7">
        <f>INDEX(products!$A$1:$I$49,MATCH(Table2[[#This Row],[Product ID]],products!$A$1:$A$49,0),5)</f>
        <v>8.73</v>
      </c>
      <c r="M127" s="7">
        <f t="shared" si="1"/>
        <v>26.19</v>
      </c>
      <c r="N127" t="str">
        <f>_xlfn.XLOOKUP(C127,customers!$A$1:$A$1001,customers!$I$1:$I$1001,,0)</f>
        <v>Yes</v>
      </c>
    </row>
    <row r="128" spans="1:14" x14ac:dyDescent="0.3">
      <c r="A128" s="2" t="s">
        <v>1198</v>
      </c>
      <c r="B128" s="5">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INDEX(products!$A$1:$I$49,MATCH(Table2[[#This Row],[Product ID]],products!$A$1:$A$49,0),8)</f>
        <v>Arabica</v>
      </c>
      <c r="J128" t="str">
        <f>INDEX(products!$A$1:$I$49,MATCH(Table2[[#This Row],[Product ID]],products!$A$1:$A$49,0),9)</f>
        <v>Medium</v>
      </c>
      <c r="K128" s="4">
        <f>INDEX(products!$A$1:$I$49,MATCH(Table2[[#This Row],[Product ID]],products!$A$1:$A$49,0),4)</f>
        <v>1</v>
      </c>
      <c r="L128" s="7">
        <f>INDEX(products!$A$1:$I$49,MATCH(Table2[[#This Row],[Product ID]],products!$A$1:$A$49,0),5)</f>
        <v>11.25</v>
      </c>
      <c r="M128" s="7">
        <f t="shared" si="1"/>
        <v>11.25</v>
      </c>
      <c r="N128" t="str">
        <f>_xlfn.XLOOKUP(C128,customers!$A$1:$A$1001,customers!$I$1:$I$1001,,0)</f>
        <v>No</v>
      </c>
    </row>
    <row r="129" spans="1:14" x14ac:dyDescent="0.3">
      <c r="A129" s="2" t="s">
        <v>1204</v>
      </c>
      <c r="B129" s="5">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INDEX(products!$A$1:$I$49,MATCH(Table2[[#This Row],[Product ID]],products!$A$1:$A$49,0),8)</f>
        <v>Liberica</v>
      </c>
      <c r="J129" t="str">
        <f>INDEX(products!$A$1:$I$49,MATCH(Table2[[#This Row],[Product ID]],products!$A$1:$A$49,0),9)</f>
        <v>Dark</v>
      </c>
      <c r="K129" s="4">
        <f>INDEX(products!$A$1:$I$49,MATCH(Table2[[#This Row],[Product ID]],products!$A$1:$A$49,0),4)</f>
        <v>1</v>
      </c>
      <c r="L129" s="7">
        <f>INDEX(products!$A$1:$I$49,MATCH(Table2[[#This Row],[Product ID]],products!$A$1:$A$49,0),5)</f>
        <v>12.95</v>
      </c>
      <c r="M129" s="7">
        <f t="shared" si="1"/>
        <v>77.699999999999989</v>
      </c>
      <c r="N129" t="str">
        <f>_xlfn.XLOOKUP(C129,customers!$A$1:$A$1001,customers!$I$1:$I$1001,,0)</f>
        <v>No</v>
      </c>
    </row>
    <row r="130" spans="1:14" x14ac:dyDescent="0.3">
      <c r="A130" s="2" t="s">
        <v>1210</v>
      </c>
      <c r="B130" s="5">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INDEX(products!$A$1:$I$49,MATCH(Table2[[#This Row],[Product ID]],products!$A$1:$A$49,0),8)</f>
        <v>Arabica</v>
      </c>
      <c r="J130" t="str">
        <f>INDEX(products!$A$1:$I$49,MATCH(Table2[[#This Row],[Product ID]],products!$A$1:$A$49,0),9)</f>
        <v>Medium</v>
      </c>
      <c r="K130" s="4">
        <f>INDEX(products!$A$1:$I$49,MATCH(Table2[[#This Row],[Product ID]],products!$A$1:$A$49,0),4)</f>
        <v>0.5</v>
      </c>
      <c r="L130" s="7">
        <f>INDEX(products!$A$1:$I$49,MATCH(Table2[[#This Row],[Product ID]],products!$A$1:$A$49,0),5)</f>
        <v>6.75</v>
      </c>
      <c r="M130" s="7">
        <f t="shared" si="1"/>
        <v>6.75</v>
      </c>
      <c r="N130" t="str">
        <f>_xlfn.XLOOKUP(C130,customers!$A$1:$A$1001,customers!$I$1:$I$1001,,0)</f>
        <v>No</v>
      </c>
    </row>
    <row r="131" spans="1:14" x14ac:dyDescent="0.3">
      <c r="A131" s="2" t="s">
        <v>1216</v>
      </c>
      <c r="B131" s="5">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INDEX(products!$A$1:$I$49,MATCH(Table2[[#This Row],[Product ID]],products!$A$1:$A$49,0),8)</f>
        <v>Excelsa</v>
      </c>
      <c r="J131" t="str">
        <f>INDEX(products!$A$1:$I$49,MATCH(Table2[[#This Row],[Product ID]],products!$A$1:$A$49,0),9)</f>
        <v>Dark</v>
      </c>
      <c r="K131" s="4">
        <f>INDEX(products!$A$1:$I$49,MATCH(Table2[[#This Row],[Product ID]],products!$A$1:$A$49,0),4)</f>
        <v>1</v>
      </c>
      <c r="L131" s="7">
        <f>INDEX(products!$A$1:$I$49,MATCH(Table2[[#This Row],[Product ID]],products!$A$1:$A$49,0),5)</f>
        <v>12.15</v>
      </c>
      <c r="M131" s="7">
        <f t="shared" ref="M131:M194" si="2">L131*E131</f>
        <v>12.15</v>
      </c>
      <c r="N131" t="str">
        <f>_xlfn.XLOOKUP(C131,customers!$A$1:$A$1001,customers!$I$1:$I$1001,,0)</f>
        <v>Yes</v>
      </c>
    </row>
    <row r="132" spans="1:14" x14ac:dyDescent="0.3">
      <c r="A132" s="2" t="s">
        <v>1222</v>
      </c>
      <c r="B132" s="5">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INDEX(products!$A$1:$I$49,MATCH(Table2[[#This Row],[Product ID]],products!$A$1:$A$49,0),8)</f>
        <v>Arabica</v>
      </c>
      <c r="J132" t="str">
        <f>INDEX(products!$A$1:$I$49,MATCH(Table2[[#This Row],[Product ID]],products!$A$1:$A$49,0),9)</f>
        <v>Light</v>
      </c>
      <c r="K132" s="4">
        <f>INDEX(products!$A$1:$I$49,MATCH(Table2[[#This Row],[Product ID]],products!$A$1:$A$49,0),4)</f>
        <v>2.5</v>
      </c>
      <c r="L132" s="7">
        <f>INDEX(products!$A$1:$I$49,MATCH(Table2[[#This Row],[Product ID]],products!$A$1:$A$49,0),5)</f>
        <v>29.784999999999997</v>
      </c>
      <c r="M132" s="7">
        <f t="shared" si="2"/>
        <v>148.92499999999998</v>
      </c>
      <c r="N132" t="str">
        <f>_xlfn.XLOOKUP(C132,customers!$A$1:$A$1001,customers!$I$1:$I$1001,,0)</f>
        <v>Yes</v>
      </c>
    </row>
    <row r="133" spans="1:14" x14ac:dyDescent="0.3">
      <c r="A133" s="2" t="s">
        <v>1227</v>
      </c>
      <c r="B133" s="5">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INDEX(products!$A$1:$I$49,MATCH(Table2[[#This Row],[Product ID]],products!$A$1:$A$49,0),8)</f>
        <v>Excelsa</v>
      </c>
      <c r="J133" t="str">
        <f>INDEX(products!$A$1:$I$49,MATCH(Table2[[#This Row],[Product ID]],products!$A$1:$A$49,0),9)</f>
        <v>Dark</v>
      </c>
      <c r="K133" s="4">
        <f>INDEX(products!$A$1:$I$49,MATCH(Table2[[#This Row],[Product ID]],products!$A$1:$A$49,0),4)</f>
        <v>0.5</v>
      </c>
      <c r="L133" s="7">
        <f>INDEX(products!$A$1:$I$49,MATCH(Table2[[#This Row],[Product ID]],products!$A$1:$A$49,0),5)</f>
        <v>7.29</v>
      </c>
      <c r="M133" s="7">
        <f t="shared" si="2"/>
        <v>14.58</v>
      </c>
      <c r="N133" t="str">
        <f>_xlfn.XLOOKUP(C133,customers!$A$1:$A$1001,customers!$I$1:$I$1001,,0)</f>
        <v>Yes</v>
      </c>
    </row>
    <row r="134" spans="1:14" x14ac:dyDescent="0.3">
      <c r="A134" s="2" t="s">
        <v>1233</v>
      </c>
      <c r="B134" s="5">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INDEX(products!$A$1:$I$49,MATCH(Table2[[#This Row],[Product ID]],products!$A$1:$A$49,0),8)</f>
        <v>Arabica</v>
      </c>
      <c r="J134" t="str">
        <f>INDEX(products!$A$1:$I$49,MATCH(Table2[[#This Row],[Product ID]],products!$A$1:$A$49,0),9)</f>
        <v>Light</v>
      </c>
      <c r="K134" s="4">
        <f>INDEX(products!$A$1:$I$49,MATCH(Table2[[#This Row],[Product ID]],products!$A$1:$A$49,0),4)</f>
        <v>2.5</v>
      </c>
      <c r="L134" s="7">
        <f>INDEX(products!$A$1:$I$49,MATCH(Table2[[#This Row],[Product ID]],products!$A$1:$A$49,0),5)</f>
        <v>29.784999999999997</v>
      </c>
      <c r="M134" s="7">
        <f t="shared" si="2"/>
        <v>148.92499999999998</v>
      </c>
      <c r="N134" t="str">
        <f>_xlfn.XLOOKUP(C134,customers!$A$1:$A$1001,customers!$I$1:$I$1001,,0)</f>
        <v>Yes</v>
      </c>
    </row>
    <row r="135" spans="1:14" x14ac:dyDescent="0.3">
      <c r="A135" s="2" t="s">
        <v>1239</v>
      </c>
      <c r="B135" s="5">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INDEX(products!$A$1:$I$49,MATCH(Table2[[#This Row],[Product ID]],products!$A$1:$A$49,0),8)</f>
        <v>Liberica</v>
      </c>
      <c r="J135" t="str">
        <f>INDEX(products!$A$1:$I$49,MATCH(Table2[[#This Row],[Product ID]],products!$A$1:$A$49,0),9)</f>
        <v>Dark</v>
      </c>
      <c r="K135" s="4">
        <f>INDEX(products!$A$1:$I$49,MATCH(Table2[[#This Row],[Product ID]],products!$A$1:$A$49,0),4)</f>
        <v>1</v>
      </c>
      <c r="L135" s="7">
        <f>INDEX(products!$A$1:$I$49,MATCH(Table2[[#This Row],[Product ID]],products!$A$1:$A$49,0),5)</f>
        <v>12.95</v>
      </c>
      <c r="M135" s="7">
        <f t="shared" si="2"/>
        <v>12.95</v>
      </c>
      <c r="N135" t="str">
        <f>_xlfn.XLOOKUP(C135,customers!$A$1:$A$1001,customers!$I$1:$I$1001,,0)</f>
        <v>No</v>
      </c>
    </row>
    <row r="136" spans="1:14" x14ac:dyDescent="0.3">
      <c r="A136" s="2" t="s">
        <v>1245</v>
      </c>
      <c r="B136" s="5">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INDEX(products!$A$1:$I$49,MATCH(Table2[[#This Row],[Product ID]],products!$A$1:$A$49,0),8)</f>
        <v>Excelsa</v>
      </c>
      <c r="J136" t="str">
        <f>INDEX(products!$A$1:$I$49,MATCH(Table2[[#This Row],[Product ID]],products!$A$1:$A$49,0),9)</f>
        <v>Medium</v>
      </c>
      <c r="K136" s="4">
        <f>INDEX(products!$A$1:$I$49,MATCH(Table2[[#This Row],[Product ID]],products!$A$1:$A$49,0),4)</f>
        <v>2.5</v>
      </c>
      <c r="L136" s="7">
        <f>INDEX(products!$A$1:$I$49,MATCH(Table2[[#This Row],[Product ID]],products!$A$1:$A$49,0),5)</f>
        <v>31.624999999999996</v>
      </c>
      <c r="M136" s="7">
        <f t="shared" si="2"/>
        <v>94.874999999999986</v>
      </c>
      <c r="N136" t="str">
        <f>_xlfn.XLOOKUP(C136,customers!$A$1:$A$1001,customers!$I$1:$I$1001,,0)</f>
        <v>Yes</v>
      </c>
    </row>
    <row r="137" spans="1:14" x14ac:dyDescent="0.3">
      <c r="A137" s="2" t="s">
        <v>1249</v>
      </c>
      <c r="B137" s="5">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INDEX(products!$A$1:$I$49,MATCH(Table2[[#This Row],[Product ID]],products!$A$1:$A$49,0),8)</f>
        <v>Arabica</v>
      </c>
      <c r="J137" t="str">
        <f>INDEX(products!$A$1:$I$49,MATCH(Table2[[#This Row],[Product ID]],products!$A$1:$A$49,0),9)</f>
        <v>Light</v>
      </c>
      <c r="K137" s="4">
        <f>INDEX(products!$A$1:$I$49,MATCH(Table2[[#This Row],[Product ID]],products!$A$1:$A$49,0),4)</f>
        <v>0.5</v>
      </c>
      <c r="L137" s="7">
        <f>INDEX(products!$A$1:$I$49,MATCH(Table2[[#This Row],[Product ID]],products!$A$1:$A$49,0),5)</f>
        <v>7.77</v>
      </c>
      <c r="M137" s="7">
        <f t="shared" si="2"/>
        <v>38.849999999999994</v>
      </c>
      <c r="N137" t="str">
        <f>_xlfn.XLOOKUP(C137,customers!$A$1:$A$1001,customers!$I$1:$I$1001,,0)</f>
        <v>Yes</v>
      </c>
    </row>
    <row r="138" spans="1:14" x14ac:dyDescent="0.3">
      <c r="A138" s="2" t="s">
        <v>1255</v>
      </c>
      <c r="B138" s="5">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INDEX(products!$A$1:$I$49,MATCH(Table2[[#This Row],[Product ID]],products!$A$1:$A$49,0),8)</f>
        <v>Arabica</v>
      </c>
      <c r="J138" t="str">
        <f>INDEX(products!$A$1:$I$49,MATCH(Table2[[#This Row],[Product ID]],products!$A$1:$A$49,0),9)</f>
        <v>Dark</v>
      </c>
      <c r="K138" s="4">
        <f>INDEX(products!$A$1:$I$49,MATCH(Table2[[#This Row],[Product ID]],products!$A$1:$A$49,0),4)</f>
        <v>0.2</v>
      </c>
      <c r="L138" s="7">
        <f>INDEX(products!$A$1:$I$49,MATCH(Table2[[#This Row],[Product ID]],products!$A$1:$A$49,0),5)</f>
        <v>2.9849999999999999</v>
      </c>
      <c r="M138" s="7">
        <f t="shared" si="2"/>
        <v>11.94</v>
      </c>
      <c r="N138" t="str">
        <f>_xlfn.XLOOKUP(C138,customers!$A$1:$A$1001,customers!$I$1:$I$1001,,0)</f>
        <v>No</v>
      </c>
    </row>
    <row r="139" spans="1:14" x14ac:dyDescent="0.3">
      <c r="A139" s="2" t="s">
        <v>1261</v>
      </c>
      <c r="B139" s="5">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INDEX(products!$A$1:$I$49,MATCH(Table2[[#This Row],[Product ID]],products!$A$1:$A$49,0),8)</f>
        <v>Excelsa</v>
      </c>
      <c r="J139" t="str">
        <f>INDEX(products!$A$1:$I$49,MATCH(Table2[[#This Row],[Product ID]],products!$A$1:$A$49,0),9)</f>
        <v>Light</v>
      </c>
      <c r="K139" s="4">
        <f>INDEX(products!$A$1:$I$49,MATCH(Table2[[#This Row],[Product ID]],products!$A$1:$A$49,0),4)</f>
        <v>2.5</v>
      </c>
      <c r="L139" s="7">
        <f>INDEX(products!$A$1:$I$49,MATCH(Table2[[#This Row],[Product ID]],products!$A$1:$A$49,0),5)</f>
        <v>34.154999999999994</v>
      </c>
      <c r="M139" s="7">
        <f t="shared" si="2"/>
        <v>102.46499999999997</v>
      </c>
      <c r="N139" t="str">
        <f>_xlfn.XLOOKUP(C139,customers!$A$1:$A$1001,customers!$I$1:$I$1001,,0)</f>
        <v>No</v>
      </c>
    </row>
    <row r="140" spans="1:14" x14ac:dyDescent="0.3">
      <c r="A140" s="2" t="s">
        <v>1266</v>
      </c>
      <c r="B140" s="5">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INDEX(products!$A$1:$I$49,MATCH(Table2[[#This Row],[Product ID]],products!$A$1:$A$49,0),8)</f>
        <v>Excelsa</v>
      </c>
      <c r="J140" t="str">
        <f>INDEX(products!$A$1:$I$49,MATCH(Table2[[#This Row],[Product ID]],products!$A$1:$A$49,0),9)</f>
        <v>Dark</v>
      </c>
      <c r="K140" s="4">
        <f>INDEX(products!$A$1:$I$49,MATCH(Table2[[#This Row],[Product ID]],products!$A$1:$A$49,0),4)</f>
        <v>1</v>
      </c>
      <c r="L140" s="7">
        <f>INDEX(products!$A$1:$I$49,MATCH(Table2[[#This Row],[Product ID]],products!$A$1:$A$49,0),5)</f>
        <v>12.15</v>
      </c>
      <c r="M140" s="7">
        <f t="shared" si="2"/>
        <v>48.6</v>
      </c>
      <c r="N140" t="str">
        <f>_xlfn.XLOOKUP(C140,customers!$A$1:$A$1001,customers!$I$1:$I$1001,,0)</f>
        <v>No</v>
      </c>
    </row>
    <row r="141" spans="1:14" x14ac:dyDescent="0.3">
      <c r="A141" s="2" t="s">
        <v>1271</v>
      </c>
      <c r="B141" s="5">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INDEX(products!$A$1:$I$49,MATCH(Table2[[#This Row],[Product ID]],products!$A$1:$A$49,0),8)</f>
        <v>Liberica</v>
      </c>
      <c r="J141" t="str">
        <f>INDEX(products!$A$1:$I$49,MATCH(Table2[[#This Row],[Product ID]],products!$A$1:$A$49,0),9)</f>
        <v>Dark</v>
      </c>
      <c r="K141" s="4">
        <f>INDEX(products!$A$1:$I$49,MATCH(Table2[[#This Row],[Product ID]],products!$A$1:$A$49,0),4)</f>
        <v>1</v>
      </c>
      <c r="L141" s="7">
        <f>INDEX(products!$A$1:$I$49,MATCH(Table2[[#This Row],[Product ID]],products!$A$1:$A$49,0),5)</f>
        <v>12.95</v>
      </c>
      <c r="M141" s="7">
        <f t="shared" si="2"/>
        <v>77.699999999999989</v>
      </c>
      <c r="N141" t="str">
        <f>_xlfn.XLOOKUP(C141,customers!$A$1:$A$1001,customers!$I$1:$I$1001,,0)</f>
        <v>Yes</v>
      </c>
    </row>
    <row r="142" spans="1:14" x14ac:dyDescent="0.3">
      <c r="A142" s="2" t="s">
        <v>1276</v>
      </c>
      <c r="B142" s="5">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INDEX(products!$A$1:$I$49,MATCH(Table2[[#This Row],[Product ID]],products!$A$1:$A$49,0),8)</f>
        <v>Liberica</v>
      </c>
      <c r="J142" t="str">
        <f>INDEX(products!$A$1:$I$49,MATCH(Table2[[#This Row],[Product ID]],products!$A$1:$A$49,0),9)</f>
        <v>Dark</v>
      </c>
      <c r="K142" s="4">
        <f>INDEX(products!$A$1:$I$49,MATCH(Table2[[#This Row],[Product ID]],products!$A$1:$A$49,0),4)</f>
        <v>2.5</v>
      </c>
      <c r="L142" s="7">
        <f>INDEX(products!$A$1:$I$49,MATCH(Table2[[#This Row],[Product ID]],products!$A$1:$A$49,0),5)</f>
        <v>29.784999999999997</v>
      </c>
      <c r="M142" s="7">
        <f t="shared" si="2"/>
        <v>29.784999999999997</v>
      </c>
      <c r="N142" t="str">
        <f>_xlfn.XLOOKUP(C142,customers!$A$1:$A$1001,customers!$I$1:$I$1001,,0)</f>
        <v>Yes</v>
      </c>
    </row>
    <row r="143" spans="1:14" x14ac:dyDescent="0.3">
      <c r="A143" s="2" t="s">
        <v>1283</v>
      </c>
      <c r="B143" s="5">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INDEX(products!$A$1:$I$49,MATCH(Table2[[#This Row],[Product ID]],products!$A$1:$A$49,0),8)</f>
        <v>Arabica</v>
      </c>
      <c r="J143" t="str">
        <f>INDEX(products!$A$1:$I$49,MATCH(Table2[[#This Row],[Product ID]],products!$A$1:$A$49,0),9)</f>
        <v>Light</v>
      </c>
      <c r="K143" s="4">
        <f>INDEX(products!$A$1:$I$49,MATCH(Table2[[#This Row],[Product ID]],products!$A$1:$A$49,0),4)</f>
        <v>0.2</v>
      </c>
      <c r="L143" s="7">
        <f>INDEX(products!$A$1:$I$49,MATCH(Table2[[#This Row],[Product ID]],products!$A$1:$A$49,0),5)</f>
        <v>3.8849999999999998</v>
      </c>
      <c r="M143" s="7">
        <f t="shared" si="2"/>
        <v>15.54</v>
      </c>
      <c r="N143" t="str">
        <f>_xlfn.XLOOKUP(C143,customers!$A$1:$A$1001,customers!$I$1:$I$1001,,0)</f>
        <v>Yes</v>
      </c>
    </row>
    <row r="144" spans="1:14" x14ac:dyDescent="0.3">
      <c r="A144" s="2" t="s">
        <v>1289</v>
      </c>
      <c r="B144" s="5">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INDEX(products!$A$1:$I$49,MATCH(Table2[[#This Row],[Product ID]],products!$A$1:$A$49,0),8)</f>
        <v>Excelsa</v>
      </c>
      <c r="J144" t="str">
        <f>INDEX(products!$A$1:$I$49,MATCH(Table2[[#This Row],[Product ID]],products!$A$1:$A$49,0),9)</f>
        <v>Light</v>
      </c>
      <c r="K144" s="4">
        <f>INDEX(products!$A$1:$I$49,MATCH(Table2[[#This Row],[Product ID]],products!$A$1:$A$49,0),4)</f>
        <v>2.5</v>
      </c>
      <c r="L144" s="7">
        <f>INDEX(products!$A$1:$I$49,MATCH(Table2[[#This Row],[Product ID]],products!$A$1:$A$49,0),5)</f>
        <v>34.154999999999994</v>
      </c>
      <c r="M144" s="7">
        <f t="shared" si="2"/>
        <v>136.61999999999998</v>
      </c>
      <c r="N144" t="str">
        <f>_xlfn.XLOOKUP(C144,customers!$A$1:$A$1001,customers!$I$1:$I$1001,,0)</f>
        <v>Yes</v>
      </c>
    </row>
    <row r="145" spans="1:14" x14ac:dyDescent="0.3">
      <c r="A145" s="2" t="s">
        <v>1293</v>
      </c>
      <c r="B145" s="5">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INDEX(products!$A$1:$I$49,MATCH(Table2[[#This Row],[Product ID]],products!$A$1:$A$49,0),8)</f>
        <v>Liberica</v>
      </c>
      <c r="J145" t="str">
        <f>INDEX(products!$A$1:$I$49,MATCH(Table2[[#This Row],[Product ID]],products!$A$1:$A$49,0),9)</f>
        <v>Medium</v>
      </c>
      <c r="K145" s="4">
        <f>INDEX(products!$A$1:$I$49,MATCH(Table2[[#This Row],[Product ID]],products!$A$1:$A$49,0),4)</f>
        <v>0.5</v>
      </c>
      <c r="L145" s="7">
        <f>INDEX(products!$A$1:$I$49,MATCH(Table2[[#This Row],[Product ID]],products!$A$1:$A$49,0),5)</f>
        <v>8.73</v>
      </c>
      <c r="M145" s="7">
        <f t="shared" si="2"/>
        <v>17.46</v>
      </c>
      <c r="N145" t="str">
        <f>_xlfn.XLOOKUP(C145,customers!$A$1:$A$1001,customers!$I$1:$I$1001,,0)</f>
        <v>No</v>
      </c>
    </row>
    <row r="146" spans="1:14" x14ac:dyDescent="0.3">
      <c r="A146" s="2" t="s">
        <v>1299</v>
      </c>
      <c r="B146" s="5">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INDEX(products!$A$1:$I$49,MATCH(Table2[[#This Row],[Product ID]],products!$A$1:$A$49,0),8)</f>
        <v>Excelsa</v>
      </c>
      <c r="J146" t="str">
        <f>INDEX(products!$A$1:$I$49,MATCH(Table2[[#This Row],[Product ID]],products!$A$1:$A$49,0),9)</f>
        <v>Light</v>
      </c>
      <c r="K146" s="4">
        <f>INDEX(products!$A$1:$I$49,MATCH(Table2[[#This Row],[Product ID]],products!$A$1:$A$49,0),4)</f>
        <v>2.5</v>
      </c>
      <c r="L146" s="7">
        <f>INDEX(products!$A$1:$I$49,MATCH(Table2[[#This Row],[Product ID]],products!$A$1:$A$49,0),5)</f>
        <v>34.154999999999994</v>
      </c>
      <c r="M146" s="7">
        <f t="shared" si="2"/>
        <v>68.309999999999988</v>
      </c>
      <c r="N146" t="str">
        <f>_xlfn.XLOOKUP(C146,customers!$A$1:$A$1001,customers!$I$1:$I$1001,,0)</f>
        <v>Yes</v>
      </c>
    </row>
    <row r="147" spans="1:14" x14ac:dyDescent="0.3">
      <c r="A147" s="2" t="s">
        <v>1305</v>
      </c>
      <c r="B147" s="5">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INDEX(products!$A$1:$I$49,MATCH(Table2[[#This Row],[Product ID]],products!$A$1:$A$49,0),8)</f>
        <v>Liberica</v>
      </c>
      <c r="J147" t="str">
        <f>INDEX(products!$A$1:$I$49,MATCH(Table2[[#This Row],[Product ID]],products!$A$1:$A$49,0),9)</f>
        <v>Medium</v>
      </c>
      <c r="K147" s="4">
        <f>INDEX(products!$A$1:$I$49,MATCH(Table2[[#This Row],[Product ID]],products!$A$1:$A$49,0),4)</f>
        <v>0.2</v>
      </c>
      <c r="L147" s="7">
        <f>INDEX(products!$A$1:$I$49,MATCH(Table2[[#This Row],[Product ID]],products!$A$1:$A$49,0),5)</f>
        <v>4.3650000000000002</v>
      </c>
      <c r="M147" s="7">
        <f t="shared" si="2"/>
        <v>17.46</v>
      </c>
      <c r="N147" t="str">
        <f>_xlfn.XLOOKUP(C147,customers!$A$1:$A$1001,customers!$I$1:$I$1001,,0)</f>
        <v>No</v>
      </c>
    </row>
    <row r="148" spans="1:14" x14ac:dyDescent="0.3">
      <c r="A148" s="2" t="s">
        <v>1311</v>
      </c>
      <c r="B148" s="5">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INDEX(products!$A$1:$I$49,MATCH(Table2[[#This Row],[Product ID]],products!$A$1:$A$49,0),8)</f>
        <v>Liberica</v>
      </c>
      <c r="J148" t="str">
        <f>INDEX(products!$A$1:$I$49,MATCH(Table2[[#This Row],[Product ID]],products!$A$1:$A$49,0),9)</f>
        <v>Medium</v>
      </c>
      <c r="K148" s="4">
        <f>INDEX(products!$A$1:$I$49,MATCH(Table2[[#This Row],[Product ID]],products!$A$1:$A$49,0),4)</f>
        <v>1</v>
      </c>
      <c r="L148" s="7">
        <f>INDEX(products!$A$1:$I$49,MATCH(Table2[[#This Row],[Product ID]],products!$A$1:$A$49,0),5)</f>
        <v>14.55</v>
      </c>
      <c r="M148" s="7">
        <f t="shared" si="2"/>
        <v>43.650000000000006</v>
      </c>
      <c r="N148" t="str">
        <f>_xlfn.XLOOKUP(C148,customers!$A$1:$A$1001,customers!$I$1:$I$1001,,0)</f>
        <v>No</v>
      </c>
    </row>
    <row r="149" spans="1:14" x14ac:dyDescent="0.3">
      <c r="A149" s="2" t="s">
        <v>1311</v>
      </c>
      <c r="B149" s="5">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INDEX(products!$A$1:$I$49,MATCH(Table2[[#This Row],[Product ID]],products!$A$1:$A$49,0),8)</f>
        <v>Excelsa</v>
      </c>
      <c r="J149" t="str">
        <f>INDEX(products!$A$1:$I$49,MATCH(Table2[[#This Row],[Product ID]],products!$A$1:$A$49,0),9)</f>
        <v>Medium</v>
      </c>
      <c r="K149" s="4">
        <f>INDEX(products!$A$1:$I$49,MATCH(Table2[[#This Row],[Product ID]],products!$A$1:$A$49,0),4)</f>
        <v>1</v>
      </c>
      <c r="L149" s="7">
        <f>INDEX(products!$A$1:$I$49,MATCH(Table2[[#This Row],[Product ID]],products!$A$1:$A$49,0),5)</f>
        <v>13.75</v>
      </c>
      <c r="M149" s="7">
        <f t="shared" si="2"/>
        <v>27.5</v>
      </c>
      <c r="N149" t="str">
        <f>_xlfn.XLOOKUP(C149,customers!$A$1:$A$1001,customers!$I$1:$I$1001,,0)</f>
        <v>No</v>
      </c>
    </row>
    <row r="150" spans="1:14" x14ac:dyDescent="0.3">
      <c r="A150" s="2" t="s">
        <v>1322</v>
      </c>
      <c r="B150" s="5">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INDEX(products!$A$1:$I$49,MATCH(Table2[[#This Row],[Product ID]],products!$A$1:$A$49,0),8)</f>
        <v>Excelsa</v>
      </c>
      <c r="J150" t="str">
        <f>INDEX(products!$A$1:$I$49,MATCH(Table2[[#This Row],[Product ID]],products!$A$1:$A$49,0),9)</f>
        <v>Dark</v>
      </c>
      <c r="K150" s="4">
        <f>INDEX(products!$A$1:$I$49,MATCH(Table2[[#This Row],[Product ID]],products!$A$1:$A$49,0),4)</f>
        <v>0.2</v>
      </c>
      <c r="L150" s="7">
        <f>INDEX(products!$A$1:$I$49,MATCH(Table2[[#This Row],[Product ID]],products!$A$1:$A$49,0),5)</f>
        <v>3.645</v>
      </c>
      <c r="M150" s="7">
        <f t="shared" si="2"/>
        <v>18.225000000000001</v>
      </c>
      <c r="N150" t="str">
        <f>_xlfn.XLOOKUP(C150,customers!$A$1:$A$1001,customers!$I$1:$I$1001,,0)</f>
        <v>Yes</v>
      </c>
    </row>
    <row r="151" spans="1:14" x14ac:dyDescent="0.3">
      <c r="A151" s="2" t="s">
        <v>1328</v>
      </c>
      <c r="B151" s="5">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INDEX(products!$A$1:$I$49,MATCH(Table2[[#This Row],[Product ID]],products!$A$1:$A$49,0),8)</f>
        <v>Arabica</v>
      </c>
      <c r="J151" t="str">
        <f>INDEX(products!$A$1:$I$49,MATCH(Table2[[#This Row],[Product ID]],products!$A$1:$A$49,0),9)</f>
        <v>Medium</v>
      </c>
      <c r="K151" s="4">
        <f>INDEX(products!$A$1:$I$49,MATCH(Table2[[#This Row],[Product ID]],products!$A$1:$A$49,0),4)</f>
        <v>2.5</v>
      </c>
      <c r="L151" s="7">
        <f>INDEX(products!$A$1:$I$49,MATCH(Table2[[#This Row],[Product ID]],products!$A$1:$A$49,0),5)</f>
        <v>25.874999999999996</v>
      </c>
      <c r="M151" s="7">
        <f t="shared" si="2"/>
        <v>51.749999999999993</v>
      </c>
      <c r="N151" t="str">
        <f>_xlfn.XLOOKUP(C151,customers!$A$1:$A$1001,customers!$I$1:$I$1001,,0)</f>
        <v>Yes</v>
      </c>
    </row>
    <row r="152" spans="1:14" x14ac:dyDescent="0.3">
      <c r="A152" s="2" t="s">
        <v>1333</v>
      </c>
      <c r="B152" s="5">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INDEX(products!$A$1:$I$49,MATCH(Table2[[#This Row],[Product ID]],products!$A$1:$A$49,0),8)</f>
        <v>Liberica</v>
      </c>
      <c r="J152" t="str">
        <f>INDEX(products!$A$1:$I$49,MATCH(Table2[[#This Row],[Product ID]],products!$A$1:$A$49,0),9)</f>
        <v>Dark</v>
      </c>
      <c r="K152" s="4">
        <f>INDEX(products!$A$1:$I$49,MATCH(Table2[[#This Row],[Product ID]],products!$A$1:$A$49,0),4)</f>
        <v>1</v>
      </c>
      <c r="L152" s="7">
        <f>INDEX(products!$A$1:$I$49,MATCH(Table2[[#This Row],[Product ID]],products!$A$1:$A$49,0),5)</f>
        <v>12.95</v>
      </c>
      <c r="M152" s="7">
        <f t="shared" si="2"/>
        <v>12.95</v>
      </c>
      <c r="N152" t="str">
        <f>_xlfn.XLOOKUP(C152,customers!$A$1:$A$1001,customers!$I$1:$I$1001,,0)</f>
        <v>Yes</v>
      </c>
    </row>
    <row r="153" spans="1:14" x14ac:dyDescent="0.3">
      <c r="A153" s="2" t="s">
        <v>1339</v>
      </c>
      <c r="B153" s="5">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INDEX(products!$A$1:$I$49,MATCH(Table2[[#This Row],[Product ID]],products!$A$1:$A$49,0),8)</f>
        <v>Arabica</v>
      </c>
      <c r="J153" t="str">
        <f>INDEX(products!$A$1:$I$49,MATCH(Table2[[#This Row],[Product ID]],products!$A$1:$A$49,0),9)</f>
        <v>Medium</v>
      </c>
      <c r="K153" s="4">
        <f>INDEX(products!$A$1:$I$49,MATCH(Table2[[#This Row],[Product ID]],products!$A$1:$A$49,0),4)</f>
        <v>1</v>
      </c>
      <c r="L153" s="7">
        <f>INDEX(products!$A$1:$I$49,MATCH(Table2[[#This Row],[Product ID]],products!$A$1:$A$49,0),5)</f>
        <v>11.25</v>
      </c>
      <c r="M153" s="7">
        <f t="shared" si="2"/>
        <v>33.75</v>
      </c>
      <c r="N153" t="str">
        <f>_xlfn.XLOOKUP(C153,customers!$A$1:$A$1001,customers!$I$1:$I$1001,,0)</f>
        <v>Yes</v>
      </c>
    </row>
    <row r="154" spans="1:14" x14ac:dyDescent="0.3">
      <c r="A154" s="2" t="s">
        <v>1344</v>
      </c>
      <c r="B154" s="5">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INDEX(products!$A$1:$I$49,MATCH(Table2[[#This Row],[Product ID]],products!$A$1:$A$49,0),8)</f>
        <v>Robusta</v>
      </c>
      <c r="J154" t="str">
        <f>INDEX(products!$A$1:$I$49,MATCH(Table2[[#This Row],[Product ID]],products!$A$1:$A$49,0),9)</f>
        <v>Medium</v>
      </c>
      <c r="K154" s="4">
        <f>INDEX(products!$A$1:$I$49,MATCH(Table2[[#This Row],[Product ID]],products!$A$1:$A$49,0),4)</f>
        <v>2.5</v>
      </c>
      <c r="L154" s="7">
        <f>INDEX(products!$A$1:$I$49,MATCH(Table2[[#This Row],[Product ID]],products!$A$1:$A$49,0),5)</f>
        <v>22.884999999999998</v>
      </c>
      <c r="M154" s="7">
        <f t="shared" si="2"/>
        <v>68.655000000000001</v>
      </c>
      <c r="N154" t="str">
        <f>_xlfn.XLOOKUP(C154,customers!$A$1:$A$1001,customers!$I$1:$I$1001,,0)</f>
        <v>Yes</v>
      </c>
    </row>
    <row r="155" spans="1:14" x14ac:dyDescent="0.3">
      <c r="A155" s="2" t="s">
        <v>1350</v>
      </c>
      <c r="B155" s="5">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INDEX(products!$A$1:$I$49,MATCH(Table2[[#This Row],[Product ID]],products!$A$1:$A$49,0),8)</f>
        <v>Robusta</v>
      </c>
      <c r="J155" t="str">
        <f>INDEX(products!$A$1:$I$49,MATCH(Table2[[#This Row],[Product ID]],products!$A$1:$A$49,0),9)</f>
        <v>Dark</v>
      </c>
      <c r="K155" s="4">
        <f>INDEX(products!$A$1:$I$49,MATCH(Table2[[#This Row],[Product ID]],products!$A$1:$A$49,0),4)</f>
        <v>0.2</v>
      </c>
      <c r="L155" s="7">
        <f>INDEX(products!$A$1:$I$49,MATCH(Table2[[#This Row],[Product ID]],products!$A$1:$A$49,0),5)</f>
        <v>2.6849999999999996</v>
      </c>
      <c r="M155" s="7">
        <f t="shared" si="2"/>
        <v>2.6849999999999996</v>
      </c>
      <c r="N155" t="str">
        <f>_xlfn.XLOOKUP(C155,customers!$A$1:$A$1001,customers!$I$1:$I$1001,,0)</f>
        <v>No</v>
      </c>
    </row>
    <row r="156" spans="1:14" x14ac:dyDescent="0.3">
      <c r="A156" s="2" t="s">
        <v>1355</v>
      </c>
      <c r="B156" s="5">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INDEX(products!$A$1:$I$49,MATCH(Table2[[#This Row],[Product ID]],products!$A$1:$A$49,0),8)</f>
        <v>Arabica</v>
      </c>
      <c r="J156" t="str">
        <f>INDEX(products!$A$1:$I$49,MATCH(Table2[[#This Row],[Product ID]],products!$A$1:$A$49,0),9)</f>
        <v>Dark</v>
      </c>
      <c r="K156" s="4">
        <f>INDEX(products!$A$1:$I$49,MATCH(Table2[[#This Row],[Product ID]],products!$A$1:$A$49,0),4)</f>
        <v>2.5</v>
      </c>
      <c r="L156" s="7">
        <f>INDEX(products!$A$1:$I$49,MATCH(Table2[[#This Row],[Product ID]],products!$A$1:$A$49,0),5)</f>
        <v>22.884999999999998</v>
      </c>
      <c r="M156" s="7">
        <f t="shared" si="2"/>
        <v>114.42499999999998</v>
      </c>
      <c r="N156" t="str">
        <f>_xlfn.XLOOKUP(C156,customers!$A$1:$A$1001,customers!$I$1:$I$1001,,0)</f>
        <v>No</v>
      </c>
    </row>
    <row r="157" spans="1:14" x14ac:dyDescent="0.3">
      <c r="A157" s="2" t="s">
        <v>1361</v>
      </c>
      <c r="B157" s="5">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INDEX(products!$A$1:$I$49,MATCH(Table2[[#This Row],[Product ID]],products!$A$1:$A$49,0),8)</f>
        <v>Arabica</v>
      </c>
      <c r="J157" t="str">
        <f>INDEX(products!$A$1:$I$49,MATCH(Table2[[#This Row],[Product ID]],products!$A$1:$A$49,0),9)</f>
        <v>Medium</v>
      </c>
      <c r="K157" s="4">
        <f>INDEX(products!$A$1:$I$49,MATCH(Table2[[#This Row],[Product ID]],products!$A$1:$A$49,0),4)</f>
        <v>2.5</v>
      </c>
      <c r="L157" s="7">
        <f>INDEX(products!$A$1:$I$49,MATCH(Table2[[#This Row],[Product ID]],products!$A$1:$A$49,0),5)</f>
        <v>25.874999999999996</v>
      </c>
      <c r="M157" s="7">
        <f t="shared" si="2"/>
        <v>155.24999999999997</v>
      </c>
      <c r="N157" t="str">
        <f>_xlfn.XLOOKUP(C157,customers!$A$1:$A$1001,customers!$I$1:$I$1001,,0)</f>
        <v>Yes</v>
      </c>
    </row>
    <row r="158" spans="1:14" x14ac:dyDescent="0.3">
      <c r="A158" s="2" t="s">
        <v>1367</v>
      </c>
      <c r="B158" s="5">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INDEX(products!$A$1:$I$49,MATCH(Table2[[#This Row],[Product ID]],products!$A$1:$A$49,0),8)</f>
        <v>Arabica</v>
      </c>
      <c r="J158" t="str">
        <f>INDEX(products!$A$1:$I$49,MATCH(Table2[[#This Row],[Product ID]],products!$A$1:$A$49,0),9)</f>
        <v>Medium</v>
      </c>
      <c r="K158" s="4">
        <f>INDEX(products!$A$1:$I$49,MATCH(Table2[[#This Row],[Product ID]],products!$A$1:$A$49,0),4)</f>
        <v>2.5</v>
      </c>
      <c r="L158" s="7">
        <f>INDEX(products!$A$1:$I$49,MATCH(Table2[[#This Row],[Product ID]],products!$A$1:$A$49,0),5)</f>
        <v>25.874999999999996</v>
      </c>
      <c r="M158" s="7">
        <f t="shared" si="2"/>
        <v>77.624999999999986</v>
      </c>
      <c r="N158" t="str">
        <f>_xlfn.XLOOKUP(C158,customers!$A$1:$A$1001,customers!$I$1:$I$1001,,0)</f>
        <v>Yes</v>
      </c>
    </row>
    <row r="159" spans="1:14" x14ac:dyDescent="0.3">
      <c r="A159" s="2" t="s">
        <v>1373</v>
      </c>
      <c r="B159" s="5">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INDEX(products!$A$1:$I$49,MATCH(Table2[[#This Row],[Product ID]],products!$A$1:$A$49,0),8)</f>
        <v>Robusta</v>
      </c>
      <c r="J159" t="str">
        <f>INDEX(products!$A$1:$I$49,MATCH(Table2[[#This Row],[Product ID]],products!$A$1:$A$49,0),9)</f>
        <v>Dark</v>
      </c>
      <c r="K159" s="4">
        <f>INDEX(products!$A$1:$I$49,MATCH(Table2[[#This Row],[Product ID]],products!$A$1:$A$49,0),4)</f>
        <v>2.5</v>
      </c>
      <c r="L159" s="7">
        <f>INDEX(products!$A$1:$I$49,MATCH(Table2[[#This Row],[Product ID]],products!$A$1:$A$49,0),5)</f>
        <v>20.584999999999997</v>
      </c>
      <c r="M159" s="7">
        <f t="shared" si="2"/>
        <v>61.754999999999995</v>
      </c>
      <c r="N159" t="str">
        <f>_xlfn.XLOOKUP(C159,customers!$A$1:$A$1001,customers!$I$1:$I$1001,,0)</f>
        <v>No</v>
      </c>
    </row>
    <row r="160" spans="1:14" x14ac:dyDescent="0.3">
      <c r="A160" s="2" t="s">
        <v>1379</v>
      </c>
      <c r="B160" s="5">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INDEX(products!$A$1:$I$49,MATCH(Table2[[#This Row],[Product ID]],products!$A$1:$A$49,0),8)</f>
        <v>Robusta</v>
      </c>
      <c r="J160" t="str">
        <f>INDEX(products!$A$1:$I$49,MATCH(Table2[[#This Row],[Product ID]],products!$A$1:$A$49,0),9)</f>
        <v>Dark</v>
      </c>
      <c r="K160" s="4">
        <f>INDEX(products!$A$1:$I$49,MATCH(Table2[[#This Row],[Product ID]],products!$A$1:$A$49,0),4)</f>
        <v>2.5</v>
      </c>
      <c r="L160" s="7">
        <f>INDEX(products!$A$1:$I$49,MATCH(Table2[[#This Row],[Product ID]],products!$A$1:$A$49,0),5)</f>
        <v>20.584999999999997</v>
      </c>
      <c r="M160" s="7">
        <f t="shared" si="2"/>
        <v>123.50999999999999</v>
      </c>
      <c r="N160" t="str">
        <f>_xlfn.XLOOKUP(C160,customers!$A$1:$A$1001,customers!$I$1:$I$1001,,0)</f>
        <v>Yes</v>
      </c>
    </row>
    <row r="161" spans="1:14" x14ac:dyDescent="0.3">
      <c r="A161" s="2" t="s">
        <v>1384</v>
      </c>
      <c r="B161" s="5">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INDEX(products!$A$1:$I$49,MATCH(Table2[[#This Row],[Product ID]],products!$A$1:$A$49,0),8)</f>
        <v>Liberica</v>
      </c>
      <c r="J161" t="str">
        <f>INDEX(products!$A$1:$I$49,MATCH(Table2[[#This Row],[Product ID]],products!$A$1:$A$49,0),9)</f>
        <v>Light</v>
      </c>
      <c r="K161" s="4">
        <f>INDEX(products!$A$1:$I$49,MATCH(Table2[[#This Row],[Product ID]],products!$A$1:$A$49,0),4)</f>
        <v>2.5</v>
      </c>
      <c r="L161" s="7">
        <f>INDEX(products!$A$1:$I$49,MATCH(Table2[[#This Row],[Product ID]],products!$A$1:$A$49,0),5)</f>
        <v>36.454999999999998</v>
      </c>
      <c r="M161" s="7">
        <f t="shared" si="2"/>
        <v>218.73</v>
      </c>
      <c r="N161" t="str">
        <f>_xlfn.XLOOKUP(C161,customers!$A$1:$A$1001,customers!$I$1:$I$1001,,0)</f>
        <v>No</v>
      </c>
    </row>
    <row r="162" spans="1:14" x14ac:dyDescent="0.3">
      <c r="A162" s="2" t="s">
        <v>1389</v>
      </c>
      <c r="B162" s="5">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INDEX(products!$A$1:$I$49,MATCH(Table2[[#This Row],[Product ID]],products!$A$1:$A$49,0),8)</f>
        <v>Excelsa</v>
      </c>
      <c r="J162" t="str">
        <f>INDEX(products!$A$1:$I$49,MATCH(Table2[[#This Row],[Product ID]],products!$A$1:$A$49,0),9)</f>
        <v>Medium</v>
      </c>
      <c r="K162" s="4">
        <f>INDEX(products!$A$1:$I$49,MATCH(Table2[[#This Row],[Product ID]],products!$A$1:$A$49,0),4)</f>
        <v>0.5</v>
      </c>
      <c r="L162" s="7">
        <f>INDEX(products!$A$1:$I$49,MATCH(Table2[[#This Row],[Product ID]],products!$A$1:$A$49,0),5)</f>
        <v>8.25</v>
      </c>
      <c r="M162" s="7">
        <f t="shared" si="2"/>
        <v>33</v>
      </c>
      <c r="N162" t="str">
        <f>_xlfn.XLOOKUP(C162,customers!$A$1:$A$1001,customers!$I$1:$I$1001,,0)</f>
        <v>No</v>
      </c>
    </row>
    <row r="163" spans="1:14" x14ac:dyDescent="0.3">
      <c r="A163" s="2" t="s">
        <v>1395</v>
      </c>
      <c r="B163" s="5">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INDEX(products!$A$1:$I$49,MATCH(Table2[[#This Row],[Product ID]],products!$A$1:$A$49,0),8)</f>
        <v>Arabica</v>
      </c>
      <c r="J163" t="str">
        <f>INDEX(products!$A$1:$I$49,MATCH(Table2[[#This Row],[Product ID]],products!$A$1:$A$49,0),9)</f>
        <v>Light</v>
      </c>
      <c r="K163" s="4">
        <f>INDEX(products!$A$1:$I$49,MATCH(Table2[[#This Row],[Product ID]],products!$A$1:$A$49,0),4)</f>
        <v>0.5</v>
      </c>
      <c r="L163" s="7">
        <f>INDEX(products!$A$1:$I$49,MATCH(Table2[[#This Row],[Product ID]],products!$A$1:$A$49,0),5)</f>
        <v>7.77</v>
      </c>
      <c r="M163" s="7">
        <f t="shared" si="2"/>
        <v>23.31</v>
      </c>
      <c r="N163" t="str">
        <f>_xlfn.XLOOKUP(C163,customers!$A$1:$A$1001,customers!$I$1:$I$1001,,0)</f>
        <v>No</v>
      </c>
    </row>
    <row r="164" spans="1:14" x14ac:dyDescent="0.3">
      <c r="A164" s="2" t="s">
        <v>1401</v>
      </c>
      <c r="B164" s="5">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INDEX(products!$A$1:$I$49,MATCH(Table2[[#This Row],[Product ID]],products!$A$1:$A$49,0),8)</f>
        <v>Excelsa</v>
      </c>
      <c r="J164" t="str">
        <f>INDEX(products!$A$1:$I$49,MATCH(Table2[[#This Row],[Product ID]],products!$A$1:$A$49,0),9)</f>
        <v>Dark</v>
      </c>
      <c r="K164" s="4">
        <f>INDEX(products!$A$1:$I$49,MATCH(Table2[[#This Row],[Product ID]],products!$A$1:$A$49,0),4)</f>
        <v>0.5</v>
      </c>
      <c r="L164" s="7">
        <f>INDEX(products!$A$1:$I$49,MATCH(Table2[[#This Row],[Product ID]],products!$A$1:$A$49,0),5)</f>
        <v>7.29</v>
      </c>
      <c r="M164" s="7">
        <f t="shared" si="2"/>
        <v>21.87</v>
      </c>
      <c r="N164" t="str">
        <f>_xlfn.XLOOKUP(C164,customers!$A$1:$A$1001,customers!$I$1:$I$1001,,0)</f>
        <v>Yes</v>
      </c>
    </row>
    <row r="165" spans="1:14" x14ac:dyDescent="0.3">
      <c r="A165" s="2" t="s">
        <v>1407</v>
      </c>
      <c r="B165" s="5">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INDEX(products!$A$1:$I$49,MATCH(Table2[[#This Row],[Product ID]],products!$A$1:$A$49,0),8)</f>
        <v>Robusta</v>
      </c>
      <c r="J165" t="str">
        <f>INDEX(products!$A$1:$I$49,MATCH(Table2[[#This Row],[Product ID]],products!$A$1:$A$49,0),9)</f>
        <v>Dark</v>
      </c>
      <c r="K165" s="4">
        <f>INDEX(products!$A$1:$I$49,MATCH(Table2[[#This Row],[Product ID]],products!$A$1:$A$49,0),4)</f>
        <v>0.2</v>
      </c>
      <c r="L165" s="7">
        <f>INDEX(products!$A$1:$I$49,MATCH(Table2[[#This Row],[Product ID]],products!$A$1:$A$49,0),5)</f>
        <v>2.6849999999999996</v>
      </c>
      <c r="M165" s="7">
        <f t="shared" si="2"/>
        <v>16.11</v>
      </c>
      <c r="N165" t="str">
        <f>_xlfn.XLOOKUP(C165,customers!$A$1:$A$1001,customers!$I$1:$I$1001,,0)</f>
        <v>No</v>
      </c>
    </row>
    <row r="166" spans="1:14" x14ac:dyDescent="0.3">
      <c r="A166" s="2" t="s">
        <v>1413</v>
      </c>
      <c r="B166" s="5">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INDEX(products!$A$1:$I$49,MATCH(Table2[[#This Row],[Product ID]],products!$A$1:$A$49,0),8)</f>
        <v>Excelsa</v>
      </c>
      <c r="J166" t="str">
        <f>INDEX(products!$A$1:$I$49,MATCH(Table2[[#This Row],[Product ID]],products!$A$1:$A$49,0),9)</f>
        <v>Dark</v>
      </c>
      <c r="K166" s="4">
        <f>INDEX(products!$A$1:$I$49,MATCH(Table2[[#This Row],[Product ID]],products!$A$1:$A$49,0),4)</f>
        <v>0.5</v>
      </c>
      <c r="L166" s="7">
        <f>INDEX(products!$A$1:$I$49,MATCH(Table2[[#This Row],[Product ID]],products!$A$1:$A$49,0),5)</f>
        <v>7.29</v>
      </c>
      <c r="M166" s="7">
        <f t="shared" si="2"/>
        <v>29.16</v>
      </c>
      <c r="N166" t="str">
        <f>_xlfn.XLOOKUP(C166,customers!$A$1:$A$1001,customers!$I$1:$I$1001,,0)</f>
        <v>No</v>
      </c>
    </row>
    <row r="167" spans="1:14" x14ac:dyDescent="0.3">
      <c r="A167" s="2" t="s">
        <v>1420</v>
      </c>
      <c r="B167" s="5">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INDEX(products!$A$1:$I$49,MATCH(Table2[[#This Row],[Product ID]],products!$A$1:$A$49,0),8)</f>
        <v>Robusta</v>
      </c>
      <c r="J167" t="str">
        <f>INDEX(products!$A$1:$I$49,MATCH(Table2[[#This Row],[Product ID]],products!$A$1:$A$49,0),9)</f>
        <v>Dark</v>
      </c>
      <c r="K167" s="4">
        <f>INDEX(products!$A$1:$I$49,MATCH(Table2[[#This Row],[Product ID]],products!$A$1:$A$49,0),4)</f>
        <v>1</v>
      </c>
      <c r="L167" s="7">
        <f>INDEX(products!$A$1:$I$49,MATCH(Table2[[#This Row],[Product ID]],products!$A$1:$A$49,0),5)</f>
        <v>8.9499999999999993</v>
      </c>
      <c r="M167" s="7">
        <f t="shared" si="2"/>
        <v>53.699999999999996</v>
      </c>
      <c r="N167" t="str">
        <f>_xlfn.XLOOKUP(C167,customers!$A$1:$A$1001,customers!$I$1:$I$1001,,0)</f>
        <v>Yes</v>
      </c>
    </row>
    <row r="168" spans="1:14" x14ac:dyDescent="0.3">
      <c r="A168" s="2" t="s">
        <v>1425</v>
      </c>
      <c r="B168" s="5">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INDEX(products!$A$1:$I$49,MATCH(Table2[[#This Row],[Product ID]],products!$A$1:$A$49,0),8)</f>
        <v>Robusta</v>
      </c>
      <c r="J168" t="str">
        <f>INDEX(products!$A$1:$I$49,MATCH(Table2[[#This Row],[Product ID]],products!$A$1:$A$49,0),9)</f>
        <v>Dark</v>
      </c>
      <c r="K168" s="4">
        <f>INDEX(products!$A$1:$I$49,MATCH(Table2[[#This Row],[Product ID]],products!$A$1:$A$49,0),4)</f>
        <v>0.5</v>
      </c>
      <c r="L168" s="7">
        <f>INDEX(products!$A$1:$I$49,MATCH(Table2[[#This Row],[Product ID]],products!$A$1:$A$49,0),5)</f>
        <v>5.3699999999999992</v>
      </c>
      <c r="M168" s="7">
        <f t="shared" si="2"/>
        <v>26.849999999999994</v>
      </c>
      <c r="N168" t="str">
        <f>_xlfn.XLOOKUP(C168,customers!$A$1:$A$1001,customers!$I$1:$I$1001,,0)</f>
        <v>Yes</v>
      </c>
    </row>
    <row r="169" spans="1:14" x14ac:dyDescent="0.3">
      <c r="A169" s="2" t="s">
        <v>1430</v>
      </c>
      <c r="B169" s="5">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INDEX(products!$A$1:$I$49,MATCH(Table2[[#This Row],[Product ID]],products!$A$1:$A$49,0),8)</f>
        <v>Excelsa</v>
      </c>
      <c r="J169" t="str">
        <f>INDEX(products!$A$1:$I$49,MATCH(Table2[[#This Row],[Product ID]],products!$A$1:$A$49,0),9)</f>
        <v>Medium</v>
      </c>
      <c r="K169" s="4">
        <f>INDEX(products!$A$1:$I$49,MATCH(Table2[[#This Row],[Product ID]],products!$A$1:$A$49,0),4)</f>
        <v>0.5</v>
      </c>
      <c r="L169" s="7">
        <f>INDEX(products!$A$1:$I$49,MATCH(Table2[[#This Row],[Product ID]],products!$A$1:$A$49,0),5)</f>
        <v>8.25</v>
      </c>
      <c r="M169" s="7">
        <f t="shared" si="2"/>
        <v>41.25</v>
      </c>
      <c r="N169" t="str">
        <f>_xlfn.XLOOKUP(C169,customers!$A$1:$A$1001,customers!$I$1:$I$1001,,0)</f>
        <v>Yes</v>
      </c>
    </row>
    <row r="170" spans="1:14" x14ac:dyDescent="0.3">
      <c r="A170" s="2" t="s">
        <v>1436</v>
      </c>
      <c r="B170" s="5">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INDEX(products!$A$1:$I$49,MATCH(Table2[[#This Row],[Product ID]],products!$A$1:$A$49,0),8)</f>
        <v>Arabica</v>
      </c>
      <c r="J170" t="str">
        <f>INDEX(products!$A$1:$I$49,MATCH(Table2[[#This Row],[Product ID]],products!$A$1:$A$49,0),9)</f>
        <v>Medium</v>
      </c>
      <c r="K170" s="4">
        <f>INDEX(products!$A$1:$I$49,MATCH(Table2[[#This Row],[Product ID]],products!$A$1:$A$49,0),4)</f>
        <v>0.5</v>
      </c>
      <c r="L170" s="7">
        <f>INDEX(products!$A$1:$I$49,MATCH(Table2[[#This Row],[Product ID]],products!$A$1:$A$49,0),5)</f>
        <v>6.75</v>
      </c>
      <c r="M170" s="7">
        <f t="shared" si="2"/>
        <v>40.5</v>
      </c>
      <c r="N170" t="str">
        <f>_xlfn.XLOOKUP(C170,customers!$A$1:$A$1001,customers!$I$1:$I$1001,,0)</f>
        <v>No</v>
      </c>
    </row>
    <row r="171" spans="1:14" x14ac:dyDescent="0.3">
      <c r="A171" s="2" t="s">
        <v>1441</v>
      </c>
      <c r="B171" s="5">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INDEX(products!$A$1:$I$49,MATCH(Table2[[#This Row],[Product ID]],products!$A$1:$A$49,0),8)</f>
        <v>Robusta</v>
      </c>
      <c r="J171" t="str">
        <f>INDEX(products!$A$1:$I$49,MATCH(Table2[[#This Row],[Product ID]],products!$A$1:$A$49,0),9)</f>
        <v>Dark</v>
      </c>
      <c r="K171" s="4">
        <f>INDEX(products!$A$1:$I$49,MATCH(Table2[[#This Row],[Product ID]],products!$A$1:$A$49,0),4)</f>
        <v>1</v>
      </c>
      <c r="L171" s="7">
        <f>INDEX(products!$A$1:$I$49,MATCH(Table2[[#This Row],[Product ID]],products!$A$1:$A$49,0),5)</f>
        <v>8.9499999999999993</v>
      </c>
      <c r="M171" s="7">
        <f t="shared" si="2"/>
        <v>17.899999999999999</v>
      </c>
      <c r="N171" t="str">
        <f>_xlfn.XLOOKUP(C171,customers!$A$1:$A$1001,customers!$I$1:$I$1001,,0)</f>
        <v>No</v>
      </c>
    </row>
    <row r="172" spans="1:14" x14ac:dyDescent="0.3">
      <c r="A172" s="2" t="s">
        <v>1448</v>
      </c>
      <c r="B172" s="5">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INDEX(products!$A$1:$I$49,MATCH(Table2[[#This Row],[Product ID]],products!$A$1:$A$49,0),8)</f>
        <v>Excelsa</v>
      </c>
      <c r="J172" t="str">
        <f>INDEX(products!$A$1:$I$49,MATCH(Table2[[#This Row],[Product ID]],products!$A$1:$A$49,0),9)</f>
        <v>Light</v>
      </c>
      <c r="K172" s="4">
        <f>INDEX(products!$A$1:$I$49,MATCH(Table2[[#This Row],[Product ID]],products!$A$1:$A$49,0),4)</f>
        <v>2.5</v>
      </c>
      <c r="L172" s="7">
        <f>INDEX(products!$A$1:$I$49,MATCH(Table2[[#This Row],[Product ID]],products!$A$1:$A$49,0),5)</f>
        <v>34.154999999999994</v>
      </c>
      <c r="M172" s="7">
        <f t="shared" si="2"/>
        <v>68.309999999999988</v>
      </c>
      <c r="N172" t="str">
        <f>_xlfn.XLOOKUP(C172,customers!$A$1:$A$1001,customers!$I$1:$I$1001,,0)</f>
        <v>No</v>
      </c>
    </row>
    <row r="173" spans="1:14" x14ac:dyDescent="0.3">
      <c r="A173" s="2" t="s">
        <v>1453</v>
      </c>
      <c r="B173" s="5">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INDEX(products!$A$1:$I$49,MATCH(Table2[[#This Row],[Product ID]],products!$A$1:$A$49,0),8)</f>
        <v>Excelsa</v>
      </c>
      <c r="J173" t="str">
        <f>INDEX(products!$A$1:$I$49,MATCH(Table2[[#This Row],[Product ID]],products!$A$1:$A$49,0),9)</f>
        <v>Medium</v>
      </c>
      <c r="K173" s="4">
        <f>INDEX(products!$A$1:$I$49,MATCH(Table2[[#This Row],[Product ID]],products!$A$1:$A$49,0),4)</f>
        <v>2.5</v>
      </c>
      <c r="L173" s="7">
        <f>INDEX(products!$A$1:$I$49,MATCH(Table2[[#This Row],[Product ID]],products!$A$1:$A$49,0),5)</f>
        <v>31.624999999999996</v>
      </c>
      <c r="M173" s="7">
        <f t="shared" si="2"/>
        <v>63.249999999999993</v>
      </c>
      <c r="N173" t="str">
        <f>_xlfn.XLOOKUP(C173,customers!$A$1:$A$1001,customers!$I$1:$I$1001,,0)</f>
        <v>Yes</v>
      </c>
    </row>
    <row r="174" spans="1:14" x14ac:dyDescent="0.3">
      <c r="A174" s="2" t="s">
        <v>1459</v>
      </c>
      <c r="B174" s="5">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INDEX(products!$A$1:$I$49,MATCH(Table2[[#This Row],[Product ID]],products!$A$1:$A$49,0),8)</f>
        <v>Excelsa</v>
      </c>
      <c r="J174" t="str">
        <f>INDEX(products!$A$1:$I$49,MATCH(Table2[[#This Row],[Product ID]],products!$A$1:$A$49,0),9)</f>
        <v>Dark</v>
      </c>
      <c r="K174" s="4">
        <f>INDEX(products!$A$1:$I$49,MATCH(Table2[[#This Row],[Product ID]],products!$A$1:$A$49,0),4)</f>
        <v>0.5</v>
      </c>
      <c r="L174" s="7">
        <f>INDEX(products!$A$1:$I$49,MATCH(Table2[[#This Row],[Product ID]],products!$A$1:$A$49,0),5)</f>
        <v>7.29</v>
      </c>
      <c r="M174" s="7">
        <f t="shared" si="2"/>
        <v>21.87</v>
      </c>
      <c r="N174" t="str">
        <f>_xlfn.XLOOKUP(C174,customers!$A$1:$A$1001,customers!$I$1:$I$1001,,0)</f>
        <v>No</v>
      </c>
    </row>
    <row r="175" spans="1:14" x14ac:dyDescent="0.3">
      <c r="A175" s="2" t="s">
        <v>1464</v>
      </c>
      <c r="B175" s="5">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INDEX(products!$A$1:$I$49,MATCH(Table2[[#This Row],[Product ID]],products!$A$1:$A$49,0),8)</f>
        <v>Robusta</v>
      </c>
      <c r="J175" t="str">
        <f>INDEX(products!$A$1:$I$49,MATCH(Table2[[#This Row],[Product ID]],products!$A$1:$A$49,0),9)</f>
        <v>Medium</v>
      </c>
      <c r="K175" s="4">
        <f>INDEX(products!$A$1:$I$49,MATCH(Table2[[#This Row],[Product ID]],products!$A$1:$A$49,0),4)</f>
        <v>2.5</v>
      </c>
      <c r="L175" s="7">
        <f>INDEX(products!$A$1:$I$49,MATCH(Table2[[#This Row],[Product ID]],products!$A$1:$A$49,0),5)</f>
        <v>22.884999999999998</v>
      </c>
      <c r="M175" s="7">
        <f t="shared" si="2"/>
        <v>91.539999999999992</v>
      </c>
      <c r="N175" t="str">
        <f>_xlfn.XLOOKUP(C175,customers!$A$1:$A$1001,customers!$I$1:$I$1001,,0)</f>
        <v>No</v>
      </c>
    </row>
    <row r="176" spans="1:14" x14ac:dyDescent="0.3">
      <c r="A176" s="2" t="s">
        <v>1470</v>
      </c>
      <c r="B176" s="5">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INDEX(products!$A$1:$I$49,MATCH(Table2[[#This Row],[Product ID]],products!$A$1:$A$49,0),8)</f>
        <v>Excelsa</v>
      </c>
      <c r="J176" t="str">
        <f>INDEX(products!$A$1:$I$49,MATCH(Table2[[#This Row],[Product ID]],products!$A$1:$A$49,0),9)</f>
        <v>Light</v>
      </c>
      <c r="K176" s="4">
        <f>INDEX(products!$A$1:$I$49,MATCH(Table2[[#This Row],[Product ID]],products!$A$1:$A$49,0),4)</f>
        <v>2.5</v>
      </c>
      <c r="L176" s="7">
        <f>INDEX(products!$A$1:$I$49,MATCH(Table2[[#This Row],[Product ID]],products!$A$1:$A$49,0),5)</f>
        <v>34.154999999999994</v>
      </c>
      <c r="M176" s="7">
        <f t="shared" si="2"/>
        <v>204.92999999999995</v>
      </c>
      <c r="N176" t="str">
        <f>_xlfn.XLOOKUP(C176,customers!$A$1:$A$1001,customers!$I$1:$I$1001,,0)</f>
        <v>Yes</v>
      </c>
    </row>
    <row r="177" spans="1:14" x14ac:dyDescent="0.3">
      <c r="A177" s="2" t="s">
        <v>1475</v>
      </c>
      <c r="B177" s="5">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INDEX(products!$A$1:$I$49,MATCH(Table2[[#This Row],[Product ID]],products!$A$1:$A$49,0),8)</f>
        <v>Excelsa</v>
      </c>
      <c r="J177" t="str">
        <f>INDEX(products!$A$1:$I$49,MATCH(Table2[[#This Row],[Product ID]],products!$A$1:$A$49,0),9)</f>
        <v>Medium</v>
      </c>
      <c r="K177" s="4">
        <f>INDEX(products!$A$1:$I$49,MATCH(Table2[[#This Row],[Product ID]],products!$A$1:$A$49,0),4)</f>
        <v>2.5</v>
      </c>
      <c r="L177" s="7">
        <f>INDEX(products!$A$1:$I$49,MATCH(Table2[[#This Row],[Product ID]],products!$A$1:$A$49,0),5)</f>
        <v>31.624999999999996</v>
      </c>
      <c r="M177" s="7">
        <f t="shared" si="2"/>
        <v>63.249999999999993</v>
      </c>
      <c r="N177" t="str">
        <f>_xlfn.XLOOKUP(C177,customers!$A$1:$A$1001,customers!$I$1:$I$1001,,0)</f>
        <v>Yes</v>
      </c>
    </row>
    <row r="178" spans="1:14" x14ac:dyDescent="0.3">
      <c r="A178" s="2" t="s">
        <v>1481</v>
      </c>
      <c r="B178" s="5">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INDEX(products!$A$1:$I$49,MATCH(Table2[[#This Row],[Product ID]],products!$A$1:$A$49,0),8)</f>
        <v>Excelsa</v>
      </c>
      <c r="J178" t="str">
        <f>INDEX(products!$A$1:$I$49,MATCH(Table2[[#This Row],[Product ID]],products!$A$1:$A$49,0),9)</f>
        <v>Light</v>
      </c>
      <c r="K178" s="4">
        <f>INDEX(products!$A$1:$I$49,MATCH(Table2[[#This Row],[Product ID]],products!$A$1:$A$49,0),4)</f>
        <v>2.5</v>
      </c>
      <c r="L178" s="7">
        <f>INDEX(products!$A$1:$I$49,MATCH(Table2[[#This Row],[Product ID]],products!$A$1:$A$49,0),5)</f>
        <v>34.154999999999994</v>
      </c>
      <c r="M178" s="7">
        <f t="shared" si="2"/>
        <v>34.154999999999994</v>
      </c>
      <c r="N178" t="str">
        <f>_xlfn.XLOOKUP(C178,customers!$A$1:$A$1001,customers!$I$1:$I$1001,,0)</f>
        <v>Yes</v>
      </c>
    </row>
    <row r="179" spans="1:14" x14ac:dyDescent="0.3">
      <c r="A179" s="2" t="s">
        <v>1487</v>
      </c>
      <c r="B179" s="5">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INDEX(products!$A$1:$I$49,MATCH(Table2[[#This Row],[Product ID]],products!$A$1:$A$49,0),8)</f>
        <v>Robusta</v>
      </c>
      <c r="J179" t="str">
        <f>INDEX(products!$A$1:$I$49,MATCH(Table2[[#This Row],[Product ID]],products!$A$1:$A$49,0),9)</f>
        <v>Light</v>
      </c>
      <c r="K179" s="4">
        <f>INDEX(products!$A$1:$I$49,MATCH(Table2[[#This Row],[Product ID]],products!$A$1:$A$49,0),4)</f>
        <v>2.5</v>
      </c>
      <c r="L179" s="7">
        <f>INDEX(products!$A$1:$I$49,MATCH(Table2[[#This Row],[Product ID]],products!$A$1:$A$49,0),5)</f>
        <v>27.484999999999996</v>
      </c>
      <c r="M179" s="7">
        <f t="shared" si="2"/>
        <v>109.93999999999998</v>
      </c>
      <c r="N179" t="str">
        <f>_xlfn.XLOOKUP(C179,customers!$A$1:$A$1001,customers!$I$1:$I$1001,,0)</f>
        <v>Yes</v>
      </c>
    </row>
    <row r="180" spans="1:14" x14ac:dyDescent="0.3">
      <c r="A180" s="2" t="s">
        <v>1492</v>
      </c>
      <c r="B180" s="5">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INDEX(products!$A$1:$I$49,MATCH(Table2[[#This Row],[Product ID]],products!$A$1:$A$49,0),8)</f>
        <v>Arabica</v>
      </c>
      <c r="J180" t="str">
        <f>INDEX(products!$A$1:$I$49,MATCH(Table2[[#This Row],[Product ID]],products!$A$1:$A$49,0),9)</f>
        <v>Light</v>
      </c>
      <c r="K180" s="4">
        <f>INDEX(products!$A$1:$I$49,MATCH(Table2[[#This Row],[Product ID]],products!$A$1:$A$49,0),4)</f>
        <v>1</v>
      </c>
      <c r="L180" s="7">
        <f>INDEX(products!$A$1:$I$49,MATCH(Table2[[#This Row],[Product ID]],products!$A$1:$A$49,0),5)</f>
        <v>12.95</v>
      </c>
      <c r="M180" s="7">
        <f t="shared" si="2"/>
        <v>25.9</v>
      </c>
      <c r="N180" t="str">
        <f>_xlfn.XLOOKUP(C180,customers!$A$1:$A$1001,customers!$I$1:$I$1001,,0)</f>
        <v>No</v>
      </c>
    </row>
    <row r="181" spans="1:14" x14ac:dyDescent="0.3">
      <c r="A181" s="2" t="s">
        <v>1498</v>
      </c>
      <c r="B181" s="5">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INDEX(products!$A$1:$I$49,MATCH(Table2[[#This Row],[Product ID]],products!$A$1:$A$49,0),8)</f>
        <v>Arabica</v>
      </c>
      <c r="J181" t="str">
        <f>INDEX(products!$A$1:$I$49,MATCH(Table2[[#This Row],[Product ID]],products!$A$1:$A$49,0),9)</f>
        <v>Dark</v>
      </c>
      <c r="K181" s="4">
        <f>INDEX(products!$A$1:$I$49,MATCH(Table2[[#This Row],[Product ID]],products!$A$1:$A$49,0),4)</f>
        <v>0.2</v>
      </c>
      <c r="L181" s="7">
        <f>INDEX(products!$A$1:$I$49,MATCH(Table2[[#This Row],[Product ID]],products!$A$1:$A$49,0),5)</f>
        <v>2.9849999999999999</v>
      </c>
      <c r="M181" s="7">
        <f t="shared" si="2"/>
        <v>2.9849999999999999</v>
      </c>
      <c r="N181" t="str">
        <f>_xlfn.XLOOKUP(C181,customers!$A$1:$A$1001,customers!$I$1:$I$1001,,0)</f>
        <v>No</v>
      </c>
    </row>
    <row r="182" spans="1:14" x14ac:dyDescent="0.3">
      <c r="A182" s="2" t="s">
        <v>1503</v>
      </c>
      <c r="B182" s="5">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INDEX(products!$A$1:$I$49,MATCH(Table2[[#This Row],[Product ID]],products!$A$1:$A$49,0),8)</f>
        <v>Excelsa</v>
      </c>
      <c r="J182" t="str">
        <f>INDEX(products!$A$1:$I$49,MATCH(Table2[[#This Row],[Product ID]],products!$A$1:$A$49,0),9)</f>
        <v>Light</v>
      </c>
      <c r="K182" s="4">
        <f>INDEX(products!$A$1:$I$49,MATCH(Table2[[#This Row],[Product ID]],products!$A$1:$A$49,0),4)</f>
        <v>0.2</v>
      </c>
      <c r="L182" s="7">
        <f>INDEX(products!$A$1:$I$49,MATCH(Table2[[#This Row],[Product ID]],products!$A$1:$A$49,0),5)</f>
        <v>4.4550000000000001</v>
      </c>
      <c r="M182" s="7">
        <f t="shared" si="2"/>
        <v>22.274999999999999</v>
      </c>
      <c r="N182" t="str">
        <f>_xlfn.XLOOKUP(C182,customers!$A$1:$A$1001,customers!$I$1:$I$1001,,0)</f>
        <v>No</v>
      </c>
    </row>
    <row r="183" spans="1:14" x14ac:dyDescent="0.3">
      <c r="A183" s="2" t="s">
        <v>1503</v>
      </c>
      <c r="B183" s="5">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INDEX(products!$A$1:$I$49,MATCH(Table2[[#This Row],[Product ID]],products!$A$1:$A$49,0),8)</f>
        <v>Arabica</v>
      </c>
      <c r="J183" t="str">
        <f>INDEX(products!$A$1:$I$49,MATCH(Table2[[#This Row],[Product ID]],products!$A$1:$A$49,0),9)</f>
        <v>Dark</v>
      </c>
      <c r="K183" s="4">
        <f>INDEX(products!$A$1:$I$49,MATCH(Table2[[#This Row],[Product ID]],products!$A$1:$A$49,0),4)</f>
        <v>0.5</v>
      </c>
      <c r="L183" s="7">
        <f>INDEX(products!$A$1:$I$49,MATCH(Table2[[#This Row],[Product ID]],products!$A$1:$A$49,0),5)</f>
        <v>5.97</v>
      </c>
      <c r="M183" s="7">
        <f t="shared" si="2"/>
        <v>29.849999999999998</v>
      </c>
      <c r="N183" t="str">
        <f>_xlfn.XLOOKUP(C183,customers!$A$1:$A$1001,customers!$I$1:$I$1001,,0)</f>
        <v>No</v>
      </c>
    </row>
    <row r="184" spans="1:14" x14ac:dyDescent="0.3">
      <c r="A184" s="2" t="s">
        <v>1514</v>
      </c>
      <c r="B184" s="5">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INDEX(products!$A$1:$I$49,MATCH(Table2[[#This Row],[Product ID]],products!$A$1:$A$49,0),8)</f>
        <v>Robusta</v>
      </c>
      <c r="J184" t="str">
        <f>INDEX(products!$A$1:$I$49,MATCH(Table2[[#This Row],[Product ID]],products!$A$1:$A$49,0),9)</f>
        <v>Dark</v>
      </c>
      <c r="K184" s="4">
        <f>INDEX(products!$A$1:$I$49,MATCH(Table2[[#This Row],[Product ID]],products!$A$1:$A$49,0),4)</f>
        <v>0.5</v>
      </c>
      <c r="L184" s="7">
        <f>INDEX(products!$A$1:$I$49,MATCH(Table2[[#This Row],[Product ID]],products!$A$1:$A$49,0),5)</f>
        <v>5.3699999999999992</v>
      </c>
      <c r="M184" s="7">
        <f t="shared" si="2"/>
        <v>32.22</v>
      </c>
      <c r="N184" t="str">
        <f>_xlfn.XLOOKUP(C184,customers!$A$1:$A$1001,customers!$I$1:$I$1001,,0)</f>
        <v>No</v>
      </c>
    </row>
    <row r="185" spans="1:14" x14ac:dyDescent="0.3">
      <c r="A185" s="2" t="s">
        <v>1520</v>
      </c>
      <c r="B185" s="5">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INDEX(products!$A$1:$I$49,MATCH(Table2[[#This Row],[Product ID]],products!$A$1:$A$49,0),8)</f>
        <v>Excelsa</v>
      </c>
      <c r="J185" t="str">
        <f>INDEX(products!$A$1:$I$49,MATCH(Table2[[#This Row],[Product ID]],products!$A$1:$A$49,0),9)</f>
        <v>Medium</v>
      </c>
      <c r="K185" s="4">
        <f>INDEX(products!$A$1:$I$49,MATCH(Table2[[#This Row],[Product ID]],products!$A$1:$A$49,0),4)</f>
        <v>0.2</v>
      </c>
      <c r="L185" s="7">
        <f>INDEX(products!$A$1:$I$49,MATCH(Table2[[#This Row],[Product ID]],products!$A$1:$A$49,0),5)</f>
        <v>4.125</v>
      </c>
      <c r="M185" s="7">
        <f t="shared" si="2"/>
        <v>8.25</v>
      </c>
      <c r="N185" t="str">
        <f>_xlfn.XLOOKUP(C185,customers!$A$1:$A$1001,customers!$I$1:$I$1001,,0)</f>
        <v>No</v>
      </c>
    </row>
    <row r="186" spans="1:14" x14ac:dyDescent="0.3">
      <c r="A186" s="2" t="s">
        <v>1526</v>
      </c>
      <c r="B186" s="5">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INDEX(products!$A$1:$I$49,MATCH(Table2[[#This Row],[Product ID]],products!$A$1:$A$49,0),8)</f>
        <v>Arabica</v>
      </c>
      <c r="J186" t="str">
        <f>INDEX(products!$A$1:$I$49,MATCH(Table2[[#This Row],[Product ID]],products!$A$1:$A$49,0),9)</f>
        <v>Light</v>
      </c>
      <c r="K186" s="4">
        <f>INDEX(products!$A$1:$I$49,MATCH(Table2[[#This Row],[Product ID]],products!$A$1:$A$49,0),4)</f>
        <v>0.5</v>
      </c>
      <c r="L186" s="7">
        <f>INDEX(products!$A$1:$I$49,MATCH(Table2[[#This Row],[Product ID]],products!$A$1:$A$49,0),5)</f>
        <v>7.77</v>
      </c>
      <c r="M186" s="7">
        <f t="shared" si="2"/>
        <v>31.08</v>
      </c>
      <c r="N186" t="str">
        <f>_xlfn.XLOOKUP(C186,customers!$A$1:$A$1001,customers!$I$1:$I$1001,,0)</f>
        <v>No</v>
      </c>
    </row>
    <row r="187" spans="1:14" x14ac:dyDescent="0.3">
      <c r="A187" s="2" t="s">
        <v>1532</v>
      </c>
      <c r="B187" s="5">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INDEX(products!$A$1:$I$49,MATCH(Table2[[#This Row],[Product ID]],products!$A$1:$A$49,0),8)</f>
        <v>Excelsa</v>
      </c>
      <c r="J187" t="str">
        <f>INDEX(products!$A$1:$I$49,MATCH(Table2[[#This Row],[Product ID]],products!$A$1:$A$49,0),9)</f>
        <v>Dark</v>
      </c>
      <c r="K187" s="4">
        <f>INDEX(products!$A$1:$I$49,MATCH(Table2[[#This Row],[Product ID]],products!$A$1:$A$49,0),4)</f>
        <v>0.5</v>
      </c>
      <c r="L187" s="7">
        <f>INDEX(products!$A$1:$I$49,MATCH(Table2[[#This Row],[Product ID]],products!$A$1:$A$49,0),5)</f>
        <v>7.29</v>
      </c>
      <c r="M187" s="7">
        <f t="shared" si="2"/>
        <v>36.450000000000003</v>
      </c>
      <c r="N187" t="str">
        <f>_xlfn.XLOOKUP(C187,customers!$A$1:$A$1001,customers!$I$1:$I$1001,,0)</f>
        <v>Yes</v>
      </c>
    </row>
    <row r="188" spans="1:14" x14ac:dyDescent="0.3">
      <c r="A188" s="2" t="s">
        <v>1538</v>
      </c>
      <c r="B188" s="5">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INDEX(products!$A$1:$I$49,MATCH(Table2[[#This Row],[Product ID]],products!$A$1:$A$49,0),8)</f>
        <v>Robusta</v>
      </c>
      <c r="J188" t="str">
        <f>INDEX(products!$A$1:$I$49,MATCH(Table2[[#This Row],[Product ID]],products!$A$1:$A$49,0),9)</f>
        <v>Medium</v>
      </c>
      <c r="K188" s="4">
        <f>INDEX(products!$A$1:$I$49,MATCH(Table2[[#This Row],[Product ID]],products!$A$1:$A$49,0),4)</f>
        <v>2.5</v>
      </c>
      <c r="L188" s="7">
        <f>INDEX(products!$A$1:$I$49,MATCH(Table2[[#This Row],[Product ID]],products!$A$1:$A$49,0),5)</f>
        <v>22.884999999999998</v>
      </c>
      <c r="M188" s="7">
        <f t="shared" si="2"/>
        <v>68.655000000000001</v>
      </c>
      <c r="N188" t="str">
        <f>_xlfn.XLOOKUP(C188,customers!$A$1:$A$1001,customers!$I$1:$I$1001,,0)</f>
        <v>No</v>
      </c>
    </row>
    <row r="189" spans="1:14" x14ac:dyDescent="0.3">
      <c r="A189" s="2" t="s">
        <v>1544</v>
      </c>
      <c r="B189" s="5">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INDEX(products!$A$1:$I$49,MATCH(Table2[[#This Row],[Product ID]],products!$A$1:$A$49,0),8)</f>
        <v>Liberica</v>
      </c>
      <c r="J189" t="str">
        <f>INDEX(products!$A$1:$I$49,MATCH(Table2[[#This Row],[Product ID]],products!$A$1:$A$49,0),9)</f>
        <v>Medium</v>
      </c>
      <c r="K189" s="4">
        <f>INDEX(products!$A$1:$I$49,MATCH(Table2[[#This Row],[Product ID]],products!$A$1:$A$49,0),4)</f>
        <v>0.5</v>
      </c>
      <c r="L189" s="7">
        <f>INDEX(products!$A$1:$I$49,MATCH(Table2[[#This Row],[Product ID]],products!$A$1:$A$49,0),5)</f>
        <v>8.73</v>
      </c>
      <c r="M189" s="7">
        <f t="shared" si="2"/>
        <v>43.650000000000006</v>
      </c>
      <c r="N189" t="str">
        <f>_xlfn.XLOOKUP(C189,customers!$A$1:$A$1001,customers!$I$1:$I$1001,,0)</f>
        <v>Yes</v>
      </c>
    </row>
    <row r="190" spans="1:14" x14ac:dyDescent="0.3">
      <c r="A190" s="2" t="s">
        <v>1549</v>
      </c>
      <c r="B190" s="5">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INDEX(products!$A$1:$I$49,MATCH(Table2[[#This Row],[Product ID]],products!$A$1:$A$49,0),8)</f>
        <v>Excelsa</v>
      </c>
      <c r="J190" t="str">
        <f>INDEX(products!$A$1:$I$49,MATCH(Table2[[#This Row],[Product ID]],products!$A$1:$A$49,0),9)</f>
        <v>Light</v>
      </c>
      <c r="K190" s="4">
        <f>INDEX(products!$A$1:$I$49,MATCH(Table2[[#This Row],[Product ID]],products!$A$1:$A$49,0),4)</f>
        <v>0.2</v>
      </c>
      <c r="L190" s="7">
        <f>INDEX(products!$A$1:$I$49,MATCH(Table2[[#This Row],[Product ID]],products!$A$1:$A$49,0),5)</f>
        <v>4.4550000000000001</v>
      </c>
      <c r="M190" s="7">
        <f t="shared" si="2"/>
        <v>4.4550000000000001</v>
      </c>
      <c r="N190" t="str">
        <f>_xlfn.XLOOKUP(C190,customers!$A$1:$A$1001,customers!$I$1:$I$1001,,0)</f>
        <v>Yes</v>
      </c>
    </row>
    <row r="191" spans="1:14" x14ac:dyDescent="0.3">
      <c r="A191" s="2" t="s">
        <v>1555</v>
      </c>
      <c r="B191" s="5">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INDEX(products!$A$1:$I$49,MATCH(Table2[[#This Row],[Product ID]],products!$A$1:$A$49,0),8)</f>
        <v>Liberica</v>
      </c>
      <c r="J191" t="str">
        <f>INDEX(products!$A$1:$I$49,MATCH(Table2[[#This Row],[Product ID]],products!$A$1:$A$49,0),9)</f>
        <v>Medium</v>
      </c>
      <c r="K191" s="4">
        <f>INDEX(products!$A$1:$I$49,MATCH(Table2[[#This Row],[Product ID]],products!$A$1:$A$49,0),4)</f>
        <v>1</v>
      </c>
      <c r="L191" s="7">
        <f>INDEX(products!$A$1:$I$49,MATCH(Table2[[#This Row],[Product ID]],products!$A$1:$A$49,0),5)</f>
        <v>14.55</v>
      </c>
      <c r="M191" s="7">
        <f t="shared" si="2"/>
        <v>43.650000000000006</v>
      </c>
      <c r="N191" t="str">
        <f>_xlfn.XLOOKUP(C191,customers!$A$1:$A$1001,customers!$I$1:$I$1001,,0)</f>
        <v>Yes</v>
      </c>
    </row>
    <row r="192" spans="1:14" x14ac:dyDescent="0.3">
      <c r="A192" s="2" t="s">
        <v>1561</v>
      </c>
      <c r="B192" s="5">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INDEX(products!$A$1:$I$49,MATCH(Table2[[#This Row],[Product ID]],products!$A$1:$A$49,0),8)</f>
        <v>Liberica</v>
      </c>
      <c r="J192" t="str">
        <f>INDEX(products!$A$1:$I$49,MATCH(Table2[[#This Row],[Product ID]],products!$A$1:$A$49,0),9)</f>
        <v>Medium</v>
      </c>
      <c r="K192" s="4">
        <f>INDEX(products!$A$1:$I$49,MATCH(Table2[[#This Row],[Product ID]],products!$A$1:$A$49,0),4)</f>
        <v>2.5</v>
      </c>
      <c r="L192" s="7">
        <f>INDEX(products!$A$1:$I$49,MATCH(Table2[[#This Row],[Product ID]],products!$A$1:$A$49,0),5)</f>
        <v>33.464999999999996</v>
      </c>
      <c r="M192" s="7">
        <f t="shared" si="2"/>
        <v>33.464999999999996</v>
      </c>
      <c r="N192" t="str">
        <f>_xlfn.XLOOKUP(C192,customers!$A$1:$A$1001,customers!$I$1:$I$1001,,0)</f>
        <v>Yes</v>
      </c>
    </row>
    <row r="193" spans="1:14" x14ac:dyDescent="0.3">
      <c r="A193" s="2" t="s">
        <v>1567</v>
      </c>
      <c r="B193" s="5">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INDEX(products!$A$1:$I$49,MATCH(Table2[[#This Row],[Product ID]],products!$A$1:$A$49,0),8)</f>
        <v>Liberica</v>
      </c>
      <c r="J193" t="str">
        <f>INDEX(products!$A$1:$I$49,MATCH(Table2[[#This Row],[Product ID]],products!$A$1:$A$49,0),9)</f>
        <v>Dark</v>
      </c>
      <c r="K193" s="4">
        <f>INDEX(products!$A$1:$I$49,MATCH(Table2[[#This Row],[Product ID]],products!$A$1:$A$49,0),4)</f>
        <v>0.2</v>
      </c>
      <c r="L193" s="7">
        <f>INDEX(products!$A$1:$I$49,MATCH(Table2[[#This Row],[Product ID]],products!$A$1:$A$49,0),5)</f>
        <v>3.8849999999999998</v>
      </c>
      <c r="M193" s="7">
        <f t="shared" si="2"/>
        <v>19.424999999999997</v>
      </c>
      <c r="N193" t="str">
        <f>_xlfn.XLOOKUP(C193,customers!$A$1:$A$1001,customers!$I$1:$I$1001,,0)</f>
        <v>Yes</v>
      </c>
    </row>
    <row r="194" spans="1:14" x14ac:dyDescent="0.3">
      <c r="A194" s="2" t="s">
        <v>1573</v>
      </c>
      <c r="B194" s="5">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INDEX(products!$A$1:$I$49,MATCH(Table2[[#This Row],[Product ID]],products!$A$1:$A$49,0),8)</f>
        <v>Excelsa</v>
      </c>
      <c r="J194" t="str">
        <f>INDEX(products!$A$1:$I$49,MATCH(Table2[[#This Row],[Product ID]],products!$A$1:$A$49,0),9)</f>
        <v>Dark</v>
      </c>
      <c r="K194" s="4">
        <f>INDEX(products!$A$1:$I$49,MATCH(Table2[[#This Row],[Product ID]],products!$A$1:$A$49,0),4)</f>
        <v>1</v>
      </c>
      <c r="L194" s="7">
        <f>INDEX(products!$A$1:$I$49,MATCH(Table2[[#This Row],[Product ID]],products!$A$1:$A$49,0),5)</f>
        <v>12.15</v>
      </c>
      <c r="M194" s="7">
        <f t="shared" si="2"/>
        <v>72.900000000000006</v>
      </c>
      <c r="N194" t="str">
        <f>_xlfn.XLOOKUP(C194,customers!$A$1:$A$1001,customers!$I$1:$I$1001,,0)</f>
        <v>Yes</v>
      </c>
    </row>
    <row r="195" spans="1:14" x14ac:dyDescent="0.3">
      <c r="A195" s="2" t="s">
        <v>1579</v>
      </c>
      <c r="B195" s="5">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INDEX(products!$A$1:$I$49,MATCH(Table2[[#This Row],[Product ID]],products!$A$1:$A$49,0),8)</f>
        <v>Excelsa</v>
      </c>
      <c r="J195" t="str">
        <f>INDEX(products!$A$1:$I$49,MATCH(Table2[[#This Row],[Product ID]],products!$A$1:$A$49,0),9)</f>
        <v>Light</v>
      </c>
      <c r="K195" s="4">
        <f>INDEX(products!$A$1:$I$49,MATCH(Table2[[#This Row],[Product ID]],products!$A$1:$A$49,0),4)</f>
        <v>1</v>
      </c>
      <c r="L195" s="7">
        <f>INDEX(products!$A$1:$I$49,MATCH(Table2[[#This Row],[Product ID]],products!$A$1:$A$49,0),5)</f>
        <v>14.85</v>
      </c>
      <c r="M195" s="7">
        <f t="shared" ref="M195:M258" si="3">L195*E195</f>
        <v>44.55</v>
      </c>
      <c r="N195" t="str">
        <f>_xlfn.XLOOKUP(C195,customers!$A$1:$A$1001,customers!$I$1:$I$1001,,0)</f>
        <v>No</v>
      </c>
    </row>
    <row r="196" spans="1:14" x14ac:dyDescent="0.3">
      <c r="A196" s="2" t="s">
        <v>1584</v>
      </c>
      <c r="B196" s="5">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INDEX(products!$A$1:$I$49,MATCH(Table2[[#This Row],[Product ID]],products!$A$1:$A$49,0),8)</f>
        <v>Excelsa</v>
      </c>
      <c r="J196" t="str">
        <f>INDEX(products!$A$1:$I$49,MATCH(Table2[[#This Row],[Product ID]],products!$A$1:$A$49,0),9)</f>
        <v>Dark</v>
      </c>
      <c r="K196" s="4">
        <f>INDEX(products!$A$1:$I$49,MATCH(Table2[[#This Row],[Product ID]],products!$A$1:$A$49,0),4)</f>
        <v>0.5</v>
      </c>
      <c r="L196" s="7">
        <f>INDEX(products!$A$1:$I$49,MATCH(Table2[[#This Row],[Product ID]],products!$A$1:$A$49,0),5)</f>
        <v>7.29</v>
      </c>
      <c r="M196" s="7">
        <f t="shared" si="3"/>
        <v>36.450000000000003</v>
      </c>
      <c r="N196" t="str">
        <f>_xlfn.XLOOKUP(C196,customers!$A$1:$A$1001,customers!$I$1:$I$1001,,0)</f>
        <v>No</v>
      </c>
    </row>
    <row r="197" spans="1:14" x14ac:dyDescent="0.3">
      <c r="A197" s="2" t="s">
        <v>1590</v>
      </c>
      <c r="B197" s="5">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INDEX(products!$A$1:$I$49,MATCH(Table2[[#This Row],[Product ID]],products!$A$1:$A$49,0),8)</f>
        <v>Arabica</v>
      </c>
      <c r="J197" t="str">
        <f>INDEX(products!$A$1:$I$49,MATCH(Table2[[#This Row],[Product ID]],products!$A$1:$A$49,0),9)</f>
        <v>Light</v>
      </c>
      <c r="K197" s="4">
        <f>INDEX(products!$A$1:$I$49,MATCH(Table2[[#This Row],[Product ID]],products!$A$1:$A$49,0),4)</f>
        <v>1</v>
      </c>
      <c r="L197" s="7">
        <f>INDEX(products!$A$1:$I$49,MATCH(Table2[[#This Row],[Product ID]],products!$A$1:$A$49,0),5)</f>
        <v>12.95</v>
      </c>
      <c r="M197" s="7">
        <f t="shared" si="3"/>
        <v>38.849999999999994</v>
      </c>
      <c r="N197" t="str">
        <f>_xlfn.XLOOKUP(C197,customers!$A$1:$A$1001,customers!$I$1:$I$1001,,0)</f>
        <v>No</v>
      </c>
    </row>
    <row r="198" spans="1:14" x14ac:dyDescent="0.3">
      <c r="A198" s="2" t="s">
        <v>1596</v>
      </c>
      <c r="B198" s="5">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INDEX(products!$A$1:$I$49,MATCH(Table2[[#This Row],[Product ID]],products!$A$1:$A$49,0),8)</f>
        <v>Excelsa</v>
      </c>
      <c r="J198" t="str">
        <f>INDEX(products!$A$1:$I$49,MATCH(Table2[[#This Row],[Product ID]],products!$A$1:$A$49,0),9)</f>
        <v>Light</v>
      </c>
      <c r="K198" s="4">
        <f>INDEX(products!$A$1:$I$49,MATCH(Table2[[#This Row],[Product ID]],products!$A$1:$A$49,0),4)</f>
        <v>0.5</v>
      </c>
      <c r="L198" s="7">
        <f>INDEX(products!$A$1:$I$49,MATCH(Table2[[#This Row],[Product ID]],products!$A$1:$A$49,0),5)</f>
        <v>8.91</v>
      </c>
      <c r="M198" s="7">
        <f t="shared" si="3"/>
        <v>53.46</v>
      </c>
      <c r="N198" t="str">
        <f>_xlfn.XLOOKUP(C198,customers!$A$1:$A$1001,customers!$I$1:$I$1001,,0)</f>
        <v>No</v>
      </c>
    </row>
    <row r="199" spans="1:14" x14ac:dyDescent="0.3">
      <c r="A199" s="2" t="s">
        <v>1596</v>
      </c>
      <c r="B199" s="5">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INDEX(products!$A$1:$I$49,MATCH(Table2[[#This Row],[Product ID]],products!$A$1:$A$49,0),8)</f>
        <v>Liberica</v>
      </c>
      <c r="J199" t="str">
        <f>INDEX(products!$A$1:$I$49,MATCH(Table2[[#This Row],[Product ID]],products!$A$1:$A$49,0),9)</f>
        <v>Dark</v>
      </c>
      <c r="K199" s="4">
        <f>INDEX(products!$A$1:$I$49,MATCH(Table2[[#This Row],[Product ID]],products!$A$1:$A$49,0),4)</f>
        <v>2.5</v>
      </c>
      <c r="L199" s="7">
        <f>INDEX(products!$A$1:$I$49,MATCH(Table2[[#This Row],[Product ID]],products!$A$1:$A$49,0),5)</f>
        <v>29.784999999999997</v>
      </c>
      <c r="M199" s="7">
        <f t="shared" si="3"/>
        <v>59.569999999999993</v>
      </c>
      <c r="N199" t="str">
        <f>_xlfn.XLOOKUP(C199,customers!$A$1:$A$1001,customers!$I$1:$I$1001,,0)</f>
        <v>No</v>
      </c>
    </row>
    <row r="200" spans="1:14" x14ac:dyDescent="0.3">
      <c r="A200" s="2" t="s">
        <v>1596</v>
      </c>
      <c r="B200" s="5">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INDEX(products!$A$1:$I$49,MATCH(Table2[[#This Row],[Product ID]],products!$A$1:$A$49,0),8)</f>
        <v>Liberica</v>
      </c>
      <c r="J200" t="str">
        <f>INDEX(products!$A$1:$I$49,MATCH(Table2[[#This Row],[Product ID]],products!$A$1:$A$49,0),9)</f>
        <v>Dark</v>
      </c>
      <c r="K200" s="4">
        <f>INDEX(products!$A$1:$I$49,MATCH(Table2[[#This Row],[Product ID]],products!$A$1:$A$49,0),4)</f>
        <v>2.5</v>
      </c>
      <c r="L200" s="7">
        <f>INDEX(products!$A$1:$I$49,MATCH(Table2[[#This Row],[Product ID]],products!$A$1:$A$49,0),5)</f>
        <v>29.784999999999997</v>
      </c>
      <c r="M200" s="7">
        <f t="shared" si="3"/>
        <v>89.35499999999999</v>
      </c>
      <c r="N200" t="str">
        <f>_xlfn.XLOOKUP(C200,customers!$A$1:$A$1001,customers!$I$1:$I$1001,,0)</f>
        <v>No</v>
      </c>
    </row>
    <row r="201" spans="1:14" x14ac:dyDescent="0.3">
      <c r="A201" s="2" t="s">
        <v>1596</v>
      </c>
      <c r="B201" s="5">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INDEX(products!$A$1:$I$49,MATCH(Table2[[#This Row],[Product ID]],products!$A$1:$A$49,0),8)</f>
        <v>Liberica</v>
      </c>
      <c r="J201" t="str">
        <f>INDEX(products!$A$1:$I$49,MATCH(Table2[[#This Row],[Product ID]],products!$A$1:$A$49,0),9)</f>
        <v>Light</v>
      </c>
      <c r="K201" s="4">
        <f>INDEX(products!$A$1:$I$49,MATCH(Table2[[#This Row],[Product ID]],products!$A$1:$A$49,0),4)</f>
        <v>0.5</v>
      </c>
      <c r="L201" s="7">
        <f>INDEX(products!$A$1:$I$49,MATCH(Table2[[#This Row],[Product ID]],products!$A$1:$A$49,0),5)</f>
        <v>9.51</v>
      </c>
      <c r="M201" s="7">
        <f t="shared" si="3"/>
        <v>38.04</v>
      </c>
      <c r="N201" t="str">
        <f>_xlfn.XLOOKUP(C201,customers!$A$1:$A$1001,customers!$I$1:$I$1001,,0)</f>
        <v>No</v>
      </c>
    </row>
    <row r="202" spans="1:14" x14ac:dyDescent="0.3">
      <c r="A202" s="2" t="s">
        <v>1596</v>
      </c>
      <c r="B202" s="5">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INDEX(products!$A$1:$I$49,MATCH(Table2[[#This Row],[Product ID]],products!$A$1:$A$49,0),8)</f>
        <v>Excelsa</v>
      </c>
      <c r="J202" t="str">
        <f>INDEX(products!$A$1:$I$49,MATCH(Table2[[#This Row],[Product ID]],products!$A$1:$A$49,0),9)</f>
        <v>Medium</v>
      </c>
      <c r="K202" s="4">
        <f>INDEX(products!$A$1:$I$49,MATCH(Table2[[#This Row],[Product ID]],products!$A$1:$A$49,0),4)</f>
        <v>1</v>
      </c>
      <c r="L202" s="7">
        <f>INDEX(products!$A$1:$I$49,MATCH(Table2[[#This Row],[Product ID]],products!$A$1:$A$49,0),5)</f>
        <v>13.75</v>
      </c>
      <c r="M202" s="7">
        <f t="shared" si="3"/>
        <v>41.25</v>
      </c>
      <c r="N202" t="str">
        <f>_xlfn.XLOOKUP(C202,customers!$A$1:$A$1001,customers!$I$1:$I$1001,,0)</f>
        <v>No</v>
      </c>
    </row>
    <row r="203" spans="1:14" x14ac:dyDescent="0.3">
      <c r="A203" s="2" t="s">
        <v>1621</v>
      </c>
      <c r="B203" s="5">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INDEX(products!$A$1:$I$49,MATCH(Table2[[#This Row],[Product ID]],products!$A$1:$A$49,0),8)</f>
        <v>Liberica</v>
      </c>
      <c r="J203" t="str">
        <f>INDEX(products!$A$1:$I$49,MATCH(Table2[[#This Row],[Product ID]],products!$A$1:$A$49,0),9)</f>
        <v>Light</v>
      </c>
      <c r="K203" s="4">
        <f>INDEX(products!$A$1:$I$49,MATCH(Table2[[#This Row],[Product ID]],products!$A$1:$A$49,0),4)</f>
        <v>0.5</v>
      </c>
      <c r="L203" s="7">
        <f>INDEX(products!$A$1:$I$49,MATCH(Table2[[#This Row],[Product ID]],products!$A$1:$A$49,0),5)</f>
        <v>9.51</v>
      </c>
      <c r="M203" s="7">
        <f t="shared" si="3"/>
        <v>57.06</v>
      </c>
      <c r="N203" t="str">
        <f>_xlfn.XLOOKUP(C203,customers!$A$1:$A$1001,customers!$I$1:$I$1001,,0)</f>
        <v>No</v>
      </c>
    </row>
    <row r="204" spans="1:14" x14ac:dyDescent="0.3">
      <c r="A204" s="2" t="s">
        <v>1626</v>
      </c>
      <c r="B204" s="5">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INDEX(products!$A$1:$I$49,MATCH(Table2[[#This Row],[Product ID]],products!$A$1:$A$49,0),8)</f>
        <v>Liberica</v>
      </c>
      <c r="J204" t="str">
        <f>INDEX(products!$A$1:$I$49,MATCH(Table2[[#This Row],[Product ID]],products!$A$1:$A$49,0),9)</f>
        <v>Dark</v>
      </c>
      <c r="K204" s="4">
        <f>INDEX(products!$A$1:$I$49,MATCH(Table2[[#This Row],[Product ID]],products!$A$1:$A$49,0),4)</f>
        <v>2.5</v>
      </c>
      <c r="L204" s="7">
        <f>INDEX(products!$A$1:$I$49,MATCH(Table2[[#This Row],[Product ID]],products!$A$1:$A$49,0),5)</f>
        <v>29.784999999999997</v>
      </c>
      <c r="M204" s="7">
        <f t="shared" si="3"/>
        <v>178.70999999999998</v>
      </c>
      <c r="N204" t="str">
        <f>_xlfn.XLOOKUP(C204,customers!$A$1:$A$1001,customers!$I$1:$I$1001,,0)</f>
        <v>Yes</v>
      </c>
    </row>
    <row r="205" spans="1:14" x14ac:dyDescent="0.3">
      <c r="A205" s="2" t="s">
        <v>1632</v>
      </c>
      <c r="B205" s="5">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INDEX(products!$A$1:$I$49,MATCH(Table2[[#This Row],[Product ID]],products!$A$1:$A$49,0),8)</f>
        <v>Liberica</v>
      </c>
      <c r="J205" t="str">
        <f>INDEX(products!$A$1:$I$49,MATCH(Table2[[#This Row],[Product ID]],products!$A$1:$A$49,0),9)</f>
        <v>Light</v>
      </c>
      <c r="K205" s="4">
        <f>INDEX(products!$A$1:$I$49,MATCH(Table2[[#This Row],[Product ID]],products!$A$1:$A$49,0),4)</f>
        <v>0.2</v>
      </c>
      <c r="L205" s="7">
        <f>INDEX(products!$A$1:$I$49,MATCH(Table2[[#This Row],[Product ID]],products!$A$1:$A$49,0),5)</f>
        <v>4.7549999999999999</v>
      </c>
      <c r="M205" s="7">
        <f t="shared" si="3"/>
        <v>4.7549999999999999</v>
      </c>
      <c r="N205" t="str">
        <f>_xlfn.XLOOKUP(C205,customers!$A$1:$A$1001,customers!$I$1:$I$1001,,0)</f>
        <v>No</v>
      </c>
    </row>
    <row r="206" spans="1:14" x14ac:dyDescent="0.3">
      <c r="A206" s="2" t="s">
        <v>1638</v>
      </c>
      <c r="B206" s="5">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INDEX(products!$A$1:$I$49,MATCH(Table2[[#This Row],[Product ID]],products!$A$1:$A$49,0),8)</f>
        <v>Excelsa</v>
      </c>
      <c r="J206" t="str">
        <f>INDEX(products!$A$1:$I$49,MATCH(Table2[[#This Row],[Product ID]],products!$A$1:$A$49,0),9)</f>
        <v>Medium</v>
      </c>
      <c r="K206" s="4">
        <f>INDEX(products!$A$1:$I$49,MATCH(Table2[[#This Row],[Product ID]],products!$A$1:$A$49,0),4)</f>
        <v>1</v>
      </c>
      <c r="L206" s="7">
        <f>INDEX(products!$A$1:$I$49,MATCH(Table2[[#This Row],[Product ID]],products!$A$1:$A$49,0),5)</f>
        <v>13.75</v>
      </c>
      <c r="M206" s="7">
        <f t="shared" si="3"/>
        <v>82.5</v>
      </c>
      <c r="N206" t="str">
        <f>_xlfn.XLOOKUP(C206,customers!$A$1:$A$1001,customers!$I$1:$I$1001,,0)</f>
        <v>No</v>
      </c>
    </row>
    <row r="207" spans="1:14" x14ac:dyDescent="0.3">
      <c r="A207" s="2" t="s">
        <v>1643</v>
      </c>
      <c r="B207" s="5">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INDEX(products!$A$1:$I$49,MATCH(Table2[[#This Row],[Product ID]],products!$A$1:$A$49,0),8)</f>
        <v>Robusta</v>
      </c>
      <c r="J207" t="str">
        <f>INDEX(products!$A$1:$I$49,MATCH(Table2[[#This Row],[Product ID]],products!$A$1:$A$49,0),9)</f>
        <v>Dark</v>
      </c>
      <c r="K207" s="4">
        <f>INDEX(products!$A$1:$I$49,MATCH(Table2[[#This Row],[Product ID]],products!$A$1:$A$49,0),4)</f>
        <v>0.2</v>
      </c>
      <c r="L207" s="7">
        <f>INDEX(products!$A$1:$I$49,MATCH(Table2[[#This Row],[Product ID]],products!$A$1:$A$49,0),5)</f>
        <v>2.6849999999999996</v>
      </c>
      <c r="M207" s="7">
        <f t="shared" si="3"/>
        <v>8.0549999999999997</v>
      </c>
      <c r="N207" t="str">
        <f>_xlfn.XLOOKUP(C207,customers!$A$1:$A$1001,customers!$I$1:$I$1001,,0)</f>
        <v>Yes</v>
      </c>
    </row>
    <row r="208" spans="1:14" x14ac:dyDescent="0.3">
      <c r="A208" s="2" t="s">
        <v>1648</v>
      </c>
      <c r="B208" s="5">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INDEX(products!$A$1:$I$49,MATCH(Table2[[#This Row],[Product ID]],products!$A$1:$A$49,0),8)</f>
        <v>Arabica</v>
      </c>
      <c r="J208" t="str">
        <f>INDEX(products!$A$1:$I$49,MATCH(Table2[[#This Row],[Product ID]],products!$A$1:$A$49,0),9)</f>
        <v>Medium</v>
      </c>
      <c r="K208" s="4">
        <f>INDEX(products!$A$1:$I$49,MATCH(Table2[[#This Row],[Product ID]],products!$A$1:$A$49,0),4)</f>
        <v>1</v>
      </c>
      <c r="L208" s="7">
        <f>INDEX(products!$A$1:$I$49,MATCH(Table2[[#This Row],[Product ID]],products!$A$1:$A$49,0),5)</f>
        <v>11.25</v>
      </c>
      <c r="M208" s="7">
        <f t="shared" si="3"/>
        <v>22.5</v>
      </c>
      <c r="N208" t="str">
        <f>_xlfn.XLOOKUP(C208,customers!$A$1:$A$1001,customers!$I$1:$I$1001,,0)</f>
        <v>No</v>
      </c>
    </row>
    <row r="209" spans="1:14" x14ac:dyDescent="0.3">
      <c r="A209" s="2" t="s">
        <v>1653</v>
      </c>
      <c r="B209" s="5">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INDEX(products!$A$1:$I$49,MATCH(Table2[[#This Row],[Product ID]],products!$A$1:$A$49,0),8)</f>
        <v>Arabica</v>
      </c>
      <c r="J209" t="str">
        <f>INDEX(products!$A$1:$I$49,MATCH(Table2[[#This Row],[Product ID]],products!$A$1:$A$49,0),9)</f>
        <v>Medium</v>
      </c>
      <c r="K209" s="4">
        <f>INDEX(products!$A$1:$I$49,MATCH(Table2[[#This Row],[Product ID]],products!$A$1:$A$49,0),4)</f>
        <v>0.5</v>
      </c>
      <c r="L209" s="7">
        <f>INDEX(products!$A$1:$I$49,MATCH(Table2[[#This Row],[Product ID]],products!$A$1:$A$49,0),5)</f>
        <v>6.75</v>
      </c>
      <c r="M209" s="7">
        <f t="shared" si="3"/>
        <v>40.5</v>
      </c>
      <c r="N209" t="str">
        <f>_xlfn.XLOOKUP(C209,customers!$A$1:$A$1001,customers!$I$1:$I$1001,,0)</f>
        <v>Yes</v>
      </c>
    </row>
    <row r="210" spans="1:14" x14ac:dyDescent="0.3">
      <c r="A210" s="2" t="s">
        <v>1659</v>
      </c>
      <c r="B210" s="5">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INDEX(products!$A$1:$I$49,MATCH(Table2[[#This Row],[Product ID]],products!$A$1:$A$49,0),8)</f>
        <v>Excelsa</v>
      </c>
      <c r="J210" t="str">
        <f>INDEX(products!$A$1:$I$49,MATCH(Table2[[#This Row],[Product ID]],products!$A$1:$A$49,0),9)</f>
        <v>Dark</v>
      </c>
      <c r="K210" s="4">
        <f>INDEX(products!$A$1:$I$49,MATCH(Table2[[#This Row],[Product ID]],products!$A$1:$A$49,0),4)</f>
        <v>0.5</v>
      </c>
      <c r="L210" s="7">
        <f>INDEX(products!$A$1:$I$49,MATCH(Table2[[#This Row],[Product ID]],products!$A$1:$A$49,0),5)</f>
        <v>7.29</v>
      </c>
      <c r="M210" s="7">
        <f t="shared" si="3"/>
        <v>29.16</v>
      </c>
      <c r="N210" t="str">
        <f>_xlfn.XLOOKUP(C210,customers!$A$1:$A$1001,customers!$I$1:$I$1001,,0)</f>
        <v>Yes</v>
      </c>
    </row>
    <row r="211" spans="1:14" x14ac:dyDescent="0.3">
      <c r="A211" s="2" t="s">
        <v>1665</v>
      </c>
      <c r="B211" s="5">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INDEX(products!$A$1:$I$49,MATCH(Table2[[#This Row],[Product ID]],products!$A$1:$A$49,0),8)</f>
        <v>Arabica</v>
      </c>
      <c r="J211" t="str">
        <f>INDEX(products!$A$1:$I$49,MATCH(Table2[[#This Row],[Product ID]],products!$A$1:$A$49,0),9)</f>
        <v>Medium</v>
      </c>
      <c r="K211" s="4">
        <f>INDEX(products!$A$1:$I$49,MATCH(Table2[[#This Row],[Product ID]],products!$A$1:$A$49,0),4)</f>
        <v>0.5</v>
      </c>
      <c r="L211" s="7">
        <f>INDEX(products!$A$1:$I$49,MATCH(Table2[[#This Row],[Product ID]],products!$A$1:$A$49,0),5)</f>
        <v>6.75</v>
      </c>
      <c r="M211" s="7">
        <f t="shared" si="3"/>
        <v>6.75</v>
      </c>
      <c r="N211" t="str">
        <f>_xlfn.XLOOKUP(C211,customers!$A$1:$A$1001,customers!$I$1:$I$1001,,0)</f>
        <v>No</v>
      </c>
    </row>
    <row r="212" spans="1:14" x14ac:dyDescent="0.3">
      <c r="A212" s="2" t="s">
        <v>1671</v>
      </c>
      <c r="B212" s="5">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INDEX(products!$A$1:$I$49,MATCH(Table2[[#This Row],[Product ID]],products!$A$1:$A$49,0),8)</f>
        <v>Liberica</v>
      </c>
      <c r="J212" t="str">
        <f>INDEX(products!$A$1:$I$49,MATCH(Table2[[#This Row],[Product ID]],products!$A$1:$A$49,0),9)</f>
        <v>Dark</v>
      </c>
      <c r="K212" s="4">
        <f>INDEX(products!$A$1:$I$49,MATCH(Table2[[#This Row],[Product ID]],products!$A$1:$A$49,0),4)</f>
        <v>1</v>
      </c>
      <c r="L212" s="7">
        <f>INDEX(products!$A$1:$I$49,MATCH(Table2[[#This Row],[Product ID]],products!$A$1:$A$49,0),5)</f>
        <v>12.95</v>
      </c>
      <c r="M212" s="7">
        <f t="shared" si="3"/>
        <v>51.8</v>
      </c>
      <c r="N212" t="str">
        <f>_xlfn.XLOOKUP(C212,customers!$A$1:$A$1001,customers!$I$1:$I$1001,,0)</f>
        <v>Yes</v>
      </c>
    </row>
    <row r="213" spans="1:14" x14ac:dyDescent="0.3">
      <c r="A213" s="2" t="s">
        <v>1677</v>
      </c>
      <c r="B213" s="5">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INDEX(products!$A$1:$I$49,MATCH(Table2[[#This Row],[Product ID]],products!$A$1:$A$49,0),8)</f>
        <v>Excelsa</v>
      </c>
      <c r="J213" t="str">
        <f>INDEX(products!$A$1:$I$49,MATCH(Table2[[#This Row],[Product ID]],products!$A$1:$A$49,0),9)</f>
        <v>Light</v>
      </c>
      <c r="K213" s="4">
        <f>INDEX(products!$A$1:$I$49,MATCH(Table2[[#This Row],[Product ID]],products!$A$1:$A$49,0),4)</f>
        <v>0.5</v>
      </c>
      <c r="L213" s="7">
        <f>INDEX(products!$A$1:$I$49,MATCH(Table2[[#This Row],[Product ID]],products!$A$1:$A$49,0),5)</f>
        <v>8.91</v>
      </c>
      <c r="M213" s="7">
        <f t="shared" si="3"/>
        <v>53.46</v>
      </c>
      <c r="N213" t="str">
        <f>_xlfn.XLOOKUP(C213,customers!$A$1:$A$1001,customers!$I$1:$I$1001,,0)</f>
        <v>No</v>
      </c>
    </row>
    <row r="214" spans="1:14" x14ac:dyDescent="0.3">
      <c r="A214" s="2" t="s">
        <v>1682</v>
      </c>
      <c r="B214" s="5">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INDEX(products!$A$1:$I$49,MATCH(Table2[[#This Row],[Product ID]],products!$A$1:$A$49,0),8)</f>
        <v>Excelsa</v>
      </c>
      <c r="J214" t="str">
        <f>INDEX(products!$A$1:$I$49,MATCH(Table2[[#This Row],[Product ID]],products!$A$1:$A$49,0),9)</f>
        <v>Dark</v>
      </c>
      <c r="K214" s="4">
        <f>INDEX(products!$A$1:$I$49,MATCH(Table2[[#This Row],[Product ID]],products!$A$1:$A$49,0),4)</f>
        <v>0.2</v>
      </c>
      <c r="L214" s="7">
        <f>INDEX(products!$A$1:$I$49,MATCH(Table2[[#This Row],[Product ID]],products!$A$1:$A$49,0),5)</f>
        <v>3.645</v>
      </c>
      <c r="M214" s="7">
        <f t="shared" si="3"/>
        <v>14.58</v>
      </c>
      <c r="N214" t="str">
        <f>_xlfn.XLOOKUP(C214,customers!$A$1:$A$1001,customers!$I$1:$I$1001,,0)</f>
        <v>Yes</v>
      </c>
    </row>
    <row r="215" spans="1:14" x14ac:dyDescent="0.3">
      <c r="A215" s="2" t="s">
        <v>1688</v>
      </c>
      <c r="B215" s="5">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INDEX(products!$A$1:$I$49,MATCH(Table2[[#This Row],[Product ID]],products!$A$1:$A$49,0),8)</f>
        <v>Robusta</v>
      </c>
      <c r="J215" t="str">
        <f>INDEX(products!$A$1:$I$49,MATCH(Table2[[#This Row],[Product ID]],products!$A$1:$A$49,0),9)</f>
        <v>Dark</v>
      </c>
      <c r="K215" s="4">
        <f>INDEX(products!$A$1:$I$49,MATCH(Table2[[#This Row],[Product ID]],products!$A$1:$A$49,0),4)</f>
        <v>2.5</v>
      </c>
      <c r="L215" s="7">
        <f>INDEX(products!$A$1:$I$49,MATCH(Table2[[#This Row],[Product ID]],products!$A$1:$A$49,0),5)</f>
        <v>20.584999999999997</v>
      </c>
      <c r="M215" s="7">
        <f t="shared" si="3"/>
        <v>20.584999999999997</v>
      </c>
      <c r="N215" t="str">
        <f>_xlfn.XLOOKUP(C215,customers!$A$1:$A$1001,customers!$I$1:$I$1001,,0)</f>
        <v>No</v>
      </c>
    </row>
    <row r="216" spans="1:14" x14ac:dyDescent="0.3">
      <c r="A216" s="2" t="s">
        <v>1694</v>
      </c>
      <c r="B216" s="5">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INDEX(products!$A$1:$I$49,MATCH(Table2[[#This Row],[Product ID]],products!$A$1:$A$49,0),8)</f>
        <v>Liberica</v>
      </c>
      <c r="J216" t="str">
        <f>INDEX(products!$A$1:$I$49,MATCH(Table2[[#This Row],[Product ID]],products!$A$1:$A$49,0),9)</f>
        <v>Light</v>
      </c>
      <c r="K216" s="4">
        <f>INDEX(products!$A$1:$I$49,MATCH(Table2[[#This Row],[Product ID]],products!$A$1:$A$49,0),4)</f>
        <v>1</v>
      </c>
      <c r="L216" s="7">
        <f>INDEX(products!$A$1:$I$49,MATCH(Table2[[#This Row],[Product ID]],products!$A$1:$A$49,0),5)</f>
        <v>15.85</v>
      </c>
      <c r="M216" s="7">
        <f t="shared" si="3"/>
        <v>31.7</v>
      </c>
      <c r="N216" t="str">
        <f>_xlfn.XLOOKUP(C216,customers!$A$1:$A$1001,customers!$I$1:$I$1001,,0)</f>
        <v>No</v>
      </c>
    </row>
    <row r="217" spans="1:14" x14ac:dyDescent="0.3">
      <c r="A217" s="2" t="s">
        <v>1701</v>
      </c>
      <c r="B217" s="5">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INDEX(products!$A$1:$I$49,MATCH(Table2[[#This Row],[Product ID]],products!$A$1:$A$49,0),8)</f>
        <v>Liberica</v>
      </c>
      <c r="J217" t="str">
        <f>INDEX(products!$A$1:$I$49,MATCH(Table2[[#This Row],[Product ID]],products!$A$1:$A$49,0),9)</f>
        <v>Dark</v>
      </c>
      <c r="K217" s="4">
        <f>INDEX(products!$A$1:$I$49,MATCH(Table2[[#This Row],[Product ID]],products!$A$1:$A$49,0),4)</f>
        <v>0.2</v>
      </c>
      <c r="L217" s="7">
        <f>INDEX(products!$A$1:$I$49,MATCH(Table2[[#This Row],[Product ID]],products!$A$1:$A$49,0),5)</f>
        <v>3.8849999999999998</v>
      </c>
      <c r="M217" s="7">
        <f t="shared" si="3"/>
        <v>23.31</v>
      </c>
      <c r="N217" t="str">
        <f>_xlfn.XLOOKUP(C217,customers!$A$1:$A$1001,customers!$I$1:$I$1001,,0)</f>
        <v>No</v>
      </c>
    </row>
    <row r="218" spans="1:14" x14ac:dyDescent="0.3">
      <c r="A218" s="2" t="s">
        <v>1707</v>
      </c>
      <c r="B218" s="5">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INDEX(products!$A$1:$I$49,MATCH(Table2[[#This Row],[Product ID]],products!$A$1:$A$49,0),8)</f>
        <v>Liberica</v>
      </c>
      <c r="J218" t="str">
        <f>INDEX(products!$A$1:$I$49,MATCH(Table2[[#This Row],[Product ID]],products!$A$1:$A$49,0),9)</f>
        <v>Medium</v>
      </c>
      <c r="K218" s="4">
        <f>INDEX(products!$A$1:$I$49,MATCH(Table2[[#This Row],[Product ID]],products!$A$1:$A$49,0),4)</f>
        <v>1</v>
      </c>
      <c r="L218" s="7">
        <f>INDEX(products!$A$1:$I$49,MATCH(Table2[[#This Row],[Product ID]],products!$A$1:$A$49,0),5)</f>
        <v>14.55</v>
      </c>
      <c r="M218" s="7">
        <f t="shared" si="3"/>
        <v>58.2</v>
      </c>
      <c r="N218" t="str">
        <f>_xlfn.XLOOKUP(C218,customers!$A$1:$A$1001,customers!$I$1:$I$1001,,0)</f>
        <v>Yes</v>
      </c>
    </row>
    <row r="219" spans="1:14" x14ac:dyDescent="0.3">
      <c r="A219" s="2" t="s">
        <v>1713</v>
      </c>
      <c r="B219" s="5">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INDEX(products!$A$1:$I$49,MATCH(Table2[[#This Row],[Product ID]],products!$A$1:$A$49,0),8)</f>
        <v>Excelsa</v>
      </c>
      <c r="J219" t="str">
        <f>INDEX(products!$A$1:$I$49,MATCH(Table2[[#This Row],[Product ID]],products!$A$1:$A$49,0),9)</f>
        <v>Light</v>
      </c>
      <c r="K219" s="4">
        <f>INDEX(products!$A$1:$I$49,MATCH(Table2[[#This Row],[Product ID]],products!$A$1:$A$49,0),4)</f>
        <v>0.5</v>
      </c>
      <c r="L219" s="7">
        <f>INDEX(products!$A$1:$I$49,MATCH(Table2[[#This Row],[Product ID]],products!$A$1:$A$49,0),5)</f>
        <v>8.91</v>
      </c>
      <c r="M219" s="7">
        <f t="shared" si="3"/>
        <v>35.64</v>
      </c>
      <c r="N219" t="str">
        <f>_xlfn.XLOOKUP(C219,customers!$A$1:$A$1001,customers!$I$1:$I$1001,,0)</f>
        <v>No</v>
      </c>
    </row>
    <row r="220" spans="1:14" x14ac:dyDescent="0.3">
      <c r="A220" s="2" t="s">
        <v>1719</v>
      </c>
      <c r="B220" s="5">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INDEX(products!$A$1:$I$49,MATCH(Table2[[#This Row],[Product ID]],products!$A$1:$A$49,0),8)</f>
        <v>Arabica</v>
      </c>
      <c r="J220" t="str">
        <f>INDEX(products!$A$1:$I$49,MATCH(Table2[[#This Row],[Product ID]],products!$A$1:$A$49,0),9)</f>
        <v>Medium</v>
      </c>
      <c r="K220" s="4">
        <f>INDEX(products!$A$1:$I$49,MATCH(Table2[[#This Row],[Product ID]],products!$A$1:$A$49,0),4)</f>
        <v>1</v>
      </c>
      <c r="L220" s="7">
        <f>INDEX(products!$A$1:$I$49,MATCH(Table2[[#This Row],[Product ID]],products!$A$1:$A$49,0),5)</f>
        <v>11.25</v>
      </c>
      <c r="M220" s="7">
        <f t="shared" si="3"/>
        <v>56.25</v>
      </c>
      <c r="N220" t="str">
        <f>_xlfn.XLOOKUP(C220,customers!$A$1:$A$1001,customers!$I$1:$I$1001,,0)</f>
        <v>Yes</v>
      </c>
    </row>
    <row r="221" spans="1:14" x14ac:dyDescent="0.3">
      <c r="A221" s="2" t="s">
        <v>1725</v>
      </c>
      <c r="B221" s="5">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INDEX(products!$A$1:$I$49,MATCH(Table2[[#This Row],[Product ID]],products!$A$1:$A$49,0),8)</f>
        <v>Robusta</v>
      </c>
      <c r="J221" t="str">
        <f>INDEX(products!$A$1:$I$49,MATCH(Table2[[#This Row],[Product ID]],products!$A$1:$A$49,0),9)</f>
        <v>Light</v>
      </c>
      <c r="K221" s="4">
        <f>INDEX(products!$A$1:$I$49,MATCH(Table2[[#This Row],[Product ID]],products!$A$1:$A$49,0),4)</f>
        <v>0.2</v>
      </c>
      <c r="L221" s="7">
        <f>INDEX(products!$A$1:$I$49,MATCH(Table2[[#This Row],[Product ID]],products!$A$1:$A$49,0),5)</f>
        <v>3.5849999999999995</v>
      </c>
      <c r="M221" s="7">
        <f t="shared" si="3"/>
        <v>10.754999999999999</v>
      </c>
      <c r="N221" t="str">
        <f>_xlfn.XLOOKUP(C221,customers!$A$1:$A$1001,customers!$I$1:$I$1001,,0)</f>
        <v>No</v>
      </c>
    </row>
    <row r="222" spans="1:14" x14ac:dyDescent="0.3">
      <c r="A222" s="2" t="s">
        <v>1725</v>
      </c>
      <c r="B222" s="5">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INDEX(products!$A$1:$I$49,MATCH(Table2[[#This Row],[Product ID]],products!$A$1:$A$49,0),8)</f>
        <v>Robusta</v>
      </c>
      <c r="J222" t="str">
        <f>INDEX(products!$A$1:$I$49,MATCH(Table2[[#This Row],[Product ID]],products!$A$1:$A$49,0),9)</f>
        <v>Medium</v>
      </c>
      <c r="K222" s="4">
        <f>INDEX(products!$A$1:$I$49,MATCH(Table2[[#This Row],[Product ID]],products!$A$1:$A$49,0),4)</f>
        <v>0.2</v>
      </c>
      <c r="L222" s="7">
        <f>INDEX(products!$A$1:$I$49,MATCH(Table2[[#This Row],[Product ID]],products!$A$1:$A$49,0),5)</f>
        <v>2.9849999999999999</v>
      </c>
      <c r="M222" s="7">
        <f t="shared" si="3"/>
        <v>14.924999999999999</v>
      </c>
      <c r="N222" t="str">
        <f>_xlfn.XLOOKUP(C222,customers!$A$1:$A$1001,customers!$I$1:$I$1001,,0)</f>
        <v>No</v>
      </c>
    </row>
    <row r="223" spans="1:14" x14ac:dyDescent="0.3">
      <c r="A223" s="2" t="s">
        <v>1736</v>
      </c>
      <c r="B223" s="5">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INDEX(products!$A$1:$I$49,MATCH(Table2[[#This Row],[Product ID]],products!$A$1:$A$49,0),8)</f>
        <v>Arabica</v>
      </c>
      <c r="J223" t="str">
        <f>INDEX(products!$A$1:$I$49,MATCH(Table2[[#This Row],[Product ID]],products!$A$1:$A$49,0),9)</f>
        <v>Light</v>
      </c>
      <c r="K223" s="4">
        <f>INDEX(products!$A$1:$I$49,MATCH(Table2[[#This Row],[Product ID]],products!$A$1:$A$49,0),4)</f>
        <v>1</v>
      </c>
      <c r="L223" s="7">
        <f>INDEX(products!$A$1:$I$49,MATCH(Table2[[#This Row],[Product ID]],products!$A$1:$A$49,0),5)</f>
        <v>12.95</v>
      </c>
      <c r="M223" s="7">
        <f t="shared" si="3"/>
        <v>77.699999999999989</v>
      </c>
      <c r="N223" t="str">
        <f>_xlfn.XLOOKUP(C223,customers!$A$1:$A$1001,customers!$I$1:$I$1001,,0)</f>
        <v>Yes</v>
      </c>
    </row>
    <row r="224" spans="1:14" x14ac:dyDescent="0.3">
      <c r="A224" s="2" t="s">
        <v>1742</v>
      </c>
      <c r="B224" s="5">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INDEX(products!$A$1:$I$49,MATCH(Table2[[#This Row],[Product ID]],products!$A$1:$A$49,0),8)</f>
        <v>Liberica</v>
      </c>
      <c r="J224" t="str">
        <f>INDEX(products!$A$1:$I$49,MATCH(Table2[[#This Row],[Product ID]],products!$A$1:$A$49,0),9)</f>
        <v>Dark</v>
      </c>
      <c r="K224" s="4">
        <f>INDEX(products!$A$1:$I$49,MATCH(Table2[[#This Row],[Product ID]],products!$A$1:$A$49,0),4)</f>
        <v>0.5</v>
      </c>
      <c r="L224" s="7">
        <f>INDEX(products!$A$1:$I$49,MATCH(Table2[[#This Row],[Product ID]],products!$A$1:$A$49,0),5)</f>
        <v>7.77</v>
      </c>
      <c r="M224" s="7">
        <f t="shared" si="3"/>
        <v>23.31</v>
      </c>
      <c r="N224" t="str">
        <f>_xlfn.XLOOKUP(C224,customers!$A$1:$A$1001,customers!$I$1:$I$1001,,0)</f>
        <v>No</v>
      </c>
    </row>
    <row r="225" spans="1:14" x14ac:dyDescent="0.3">
      <c r="A225" s="2" t="s">
        <v>1748</v>
      </c>
      <c r="B225" s="5">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INDEX(products!$A$1:$I$49,MATCH(Table2[[#This Row],[Product ID]],products!$A$1:$A$49,0),8)</f>
        <v>Excelsa</v>
      </c>
      <c r="J225" t="str">
        <f>INDEX(products!$A$1:$I$49,MATCH(Table2[[#This Row],[Product ID]],products!$A$1:$A$49,0),9)</f>
        <v>Light</v>
      </c>
      <c r="K225" s="4">
        <f>INDEX(products!$A$1:$I$49,MATCH(Table2[[#This Row],[Product ID]],products!$A$1:$A$49,0),4)</f>
        <v>1</v>
      </c>
      <c r="L225" s="7">
        <f>INDEX(products!$A$1:$I$49,MATCH(Table2[[#This Row],[Product ID]],products!$A$1:$A$49,0),5)</f>
        <v>14.85</v>
      </c>
      <c r="M225" s="7">
        <f t="shared" si="3"/>
        <v>59.4</v>
      </c>
      <c r="N225" t="str">
        <f>_xlfn.XLOOKUP(C225,customers!$A$1:$A$1001,customers!$I$1:$I$1001,,0)</f>
        <v>Yes</v>
      </c>
    </row>
    <row r="226" spans="1:14" x14ac:dyDescent="0.3">
      <c r="A226" s="2" t="s">
        <v>1753</v>
      </c>
      <c r="B226" s="5">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INDEX(products!$A$1:$I$49,MATCH(Table2[[#This Row],[Product ID]],products!$A$1:$A$49,0),8)</f>
        <v>Liberica</v>
      </c>
      <c r="J226" t="str">
        <f>INDEX(products!$A$1:$I$49,MATCH(Table2[[#This Row],[Product ID]],products!$A$1:$A$49,0),9)</f>
        <v>Dark</v>
      </c>
      <c r="K226" s="4">
        <f>INDEX(products!$A$1:$I$49,MATCH(Table2[[#This Row],[Product ID]],products!$A$1:$A$49,0),4)</f>
        <v>2.5</v>
      </c>
      <c r="L226" s="7">
        <f>INDEX(products!$A$1:$I$49,MATCH(Table2[[#This Row],[Product ID]],products!$A$1:$A$49,0),5)</f>
        <v>29.784999999999997</v>
      </c>
      <c r="M226" s="7">
        <f t="shared" si="3"/>
        <v>119.13999999999999</v>
      </c>
      <c r="N226" t="str">
        <f>_xlfn.XLOOKUP(C226,customers!$A$1:$A$1001,customers!$I$1:$I$1001,,0)</f>
        <v>Yes</v>
      </c>
    </row>
    <row r="227" spans="1:14" x14ac:dyDescent="0.3">
      <c r="A227" s="2" t="s">
        <v>1759</v>
      </c>
      <c r="B227" s="5">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INDEX(products!$A$1:$I$49,MATCH(Table2[[#This Row],[Product ID]],products!$A$1:$A$49,0),8)</f>
        <v>Robusta</v>
      </c>
      <c r="J227" t="str">
        <f>INDEX(products!$A$1:$I$49,MATCH(Table2[[#This Row],[Product ID]],products!$A$1:$A$49,0),9)</f>
        <v>Light</v>
      </c>
      <c r="K227" s="4">
        <f>INDEX(products!$A$1:$I$49,MATCH(Table2[[#This Row],[Product ID]],products!$A$1:$A$49,0),4)</f>
        <v>0.2</v>
      </c>
      <c r="L227" s="7">
        <f>INDEX(products!$A$1:$I$49,MATCH(Table2[[#This Row],[Product ID]],products!$A$1:$A$49,0),5)</f>
        <v>3.5849999999999995</v>
      </c>
      <c r="M227" s="7">
        <f t="shared" si="3"/>
        <v>14.339999999999998</v>
      </c>
      <c r="N227" t="str">
        <f>_xlfn.XLOOKUP(C227,customers!$A$1:$A$1001,customers!$I$1:$I$1001,,0)</f>
        <v>No</v>
      </c>
    </row>
    <row r="228" spans="1:14" x14ac:dyDescent="0.3">
      <c r="A228" s="2" t="s">
        <v>1765</v>
      </c>
      <c r="B228" s="5">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INDEX(products!$A$1:$I$49,MATCH(Table2[[#This Row],[Product ID]],products!$A$1:$A$49,0),8)</f>
        <v>Arabica</v>
      </c>
      <c r="J228" t="str">
        <f>INDEX(products!$A$1:$I$49,MATCH(Table2[[#This Row],[Product ID]],products!$A$1:$A$49,0),9)</f>
        <v>Medium</v>
      </c>
      <c r="K228" s="4">
        <f>INDEX(products!$A$1:$I$49,MATCH(Table2[[#This Row],[Product ID]],products!$A$1:$A$49,0),4)</f>
        <v>2.5</v>
      </c>
      <c r="L228" s="7">
        <f>INDEX(products!$A$1:$I$49,MATCH(Table2[[#This Row],[Product ID]],products!$A$1:$A$49,0),5)</f>
        <v>25.874999999999996</v>
      </c>
      <c r="M228" s="7">
        <f t="shared" si="3"/>
        <v>129.37499999999997</v>
      </c>
      <c r="N228" t="str">
        <f>_xlfn.XLOOKUP(C228,customers!$A$1:$A$1001,customers!$I$1:$I$1001,,0)</f>
        <v>No</v>
      </c>
    </row>
    <row r="229" spans="1:14" x14ac:dyDescent="0.3">
      <c r="A229" s="2" t="s">
        <v>1771</v>
      </c>
      <c r="B229" s="5">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INDEX(products!$A$1:$I$49,MATCH(Table2[[#This Row],[Product ID]],products!$A$1:$A$49,0),8)</f>
        <v>Robusta</v>
      </c>
      <c r="J229" t="str">
        <f>INDEX(products!$A$1:$I$49,MATCH(Table2[[#This Row],[Product ID]],products!$A$1:$A$49,0),9)</f>
        <v>Dark</v>
      </c>
      <c r="K229" s="4">
        <f>INDEX(products!$A$1:$I$49,MATCH(Table2[[#This Row],[Product ID]],products!$A$1:$A$49,0),4)</f>
        <v>0.2</v>
      </c>
      <c r="L229" s="7">
        <f>INDEX(products!$A$1:$I$49,MATCH(Table2[[#This Row],[Product ID]],products!$A$1:$A$49,0),5)</f>
        <v>2.6849999999999996</v>
      </c>
      <c r="M229" s="7">
        <f t="shared" si="3"/>
        <v>16.11</v>
      </c>
      <c r="N229" t="str">
        <f>_xlfn.XLOOKUP(C229,customers!$A$1:$A$1001,customers!$I$1:$I$1001,,0)</f>
        <v>Yes</v>
      </c>
    </row>
    <row r="230" spans="1:14" x14ac:dyDescent="0.3">
      <c r="A230" s="2" t="s">
        <v>1777</v>
      </c>
      <c r="B230" s="5">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INDEX(products!$A$1:$I$49,MATCH(Table2[[#This Row],[Product ID]],products!$A$1:$A$49,0),8)</f>
        <v>Robusta</v>
      </c>
      <c r="J230" t="str">
        <f>INDEX(products!$A$1:$I$49,MATCH(Table2[[#This Row],[Product ID]],products!$A$1:$A$49,0),9)</f>
        <v>Light</v>
      </c>
      <c r="K230" s="4">
        <f>INDEX(products!$A$1:$I$49,MATCH(Table2[[#This Row],[Product ID]],products!$A$1:$A$49,0),4)</f>
        <v>0.2</v>
      </c>
      <c r="L230" s="7">
        <f>INDEX(products!$A$1:$I$49,MATCH(Table2[[#This Row],[Product ID]],products!$A$1:$A$49,0),5)</f>
        <v>3.5849999999999995</v>
      </c>
      <c r="M230" s="7">
        <f t="shared" si="3"/>
        <v>17.924999999999997</v>
      </c>
      <c r="N230" t="str">
        <f>_xlfn.XLOOKUP(C230,customers!$A$1:$A$1001,customers!$I$1:$I$1001,,0)</f>
        <v>No</v>
      </c>
    </row>
    <row r="231" spans="1:14" x14ac:dyDescent="0.3">
      <c r="A231" s="2" t="s">
        <v>1783</v>
      </c>
      <c r="B231" s="5">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INDEX(products!$A$1:$I$49,MATCH(Table2[[#This Row],[Product ID]],products!$A$1:$A$49,0),8)</f>
        <v>Liberica</v>
      </c>
      <c r="J231" t="str">
        <f>INDEX(products!$A$1:$I$49,MATCH(Table2[[#This Row],[Product ID]],products!$A$1:$A$49,0),9)</f>
        <v>Medium</v>
      </c>
      <c r="K231" s="4">
        <f>INDEX(products!$A$1:$I$49,MATCH(Table2[[#This Row],[Product ID]],products!$A$1:$A$49,0),4)</f>
        <v>0.2</v>
      </c>
      <c r="L231" s="7">
        <f>INDEX(products!$A$1:$I$49,MATCH(Table2[[#This Row],[Product ID]],products!$A$1:$A$49,0),5)</f>
        <v>4.3650000000000002</v>
      </c>
      <c r="M231" s="7">
        <f t="shared" si="3"/>
        <v>8.73</v>
      </c>
      <c r="N231" t="str">
        <f>_xlfn.XLOOKUP(C231,customers!$A$1:$A$1001,customers!$I$1:$I$1001,,0)</f>
        <v>No</v>
      </c>
    </row>
    <row r="232" spans="1:14" x14ac:dyDescent="0.3">
      <c r="A232" s="2" t="s">
        <v>1789</v>
      </c>
      <c r="B232" s="5">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INDEX(products!$A$1:$I$49,MATCH(Table2[[#This Row],[Product ID]],products!$A$1:$A$49,0),8)</f>
        <v>Arabica</v>
      </c>
      <c r="J232" t="str">
        <f>INDEX(products!$A$1:$I$49,MATCH(Table2[[#This Row],[Product ID]],products!$A$1:$A$49,0),9)</f>
        <v>Medium</v>
      </c>
      <c r="K232" s="4">
        <f>INDEX(products!$A$1:$I$49,MATCH(Table2[[#This Row],[Product ID]],products!$A$1:$A$49,0),4)</f>
        <v>2.5</v>
      </c>
      <c r="L232" s="7">
        <f>INDEX(products!$A$1:$I$49,MATCH(Table2[[#This Row],[Product ID]],products!$A$1:$A$49,0),5)</f>
        <v>25.874999999999996</v>
      </c>
      <c r="M232" s="7">
        <f t="shared" si="3"/>
        <v>51.749999999999993</v>
      </c>
      <c r="N232" t="str">
        <f>_xlfn.XLOOKUP(C232,customers!$A$1:$A$1001,customers!$I$1:$I$1001,,0)</f>
        <v>No</v>
      </c>
    </row>
    <row r="233" spans="1:14" x14ac:dyDescent="0.3">
      <c r="A233" s="2" t="s">
        <v>1795</v>
      </c>
      <c r="B233" s="5">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INDEX(products!$A$1:$I$49,MATCH(Table2[[#This Row],[Product ID]],products!$A$1:$A$49,0),8)</f>
        <v>Liberica</v>
      </c>
      <c r="J233" t="str">
        <f>INDEX(products!$A$1:$I$49,MATCH(Table2[[#This Row],[Product ID]],products!$A$1:$A$49,0),9)</f>
        <v>Medium</v>
      </c>
      <c r="K233" s="4">
        <f>INDEX(products!$A$1:$I$49,MATCH(Table2[[#This Row],[Product ID]],products!$A$1:$A$49,0),4)</f>
        <v>0.2</v>
      </c>
      <c r="L233" s="7">
        <f>INDEX(products!$A$1:$I$49,MATCH(Table2[[#This Row],[Product ID]],products!$A$1:$A$49,0),5)</f>
        <v>4.3650000000000002</v>
      </c>
      <c r="M233" s="7">
        <f t="shared" si="3"/>
        <v>8.73</v>
      </c>
      <c r="N233" t="str">
        <f>_xlfn.XLOOKUP(C233,customers!$A$1:$A$1001,customers!$I$1:$I$1001,,0)</f>
        <v>Yes</v>
      </c>
    </row>
    <row r="234" spans="1:14" x14ac:dyDescent="0.3">
      <c r="A234" s="2" t="s">
        <v>1800</v>
      </c>
      <c r="B234" s="5">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INDEX(products!$A$1:$I$49,MATCH(Table2[[#This Row],[Product ID]],products!$A$1:$A$49,0),8)</f>
        <v>Liberica</v>
      </c>
      <c r="J234" t="str">
        <f>INDEX(products!$A$1:$I$49,MATCH(Table2[[#This Row],[Product ID]],products!$A$1:$A$49,0),9)</f>
        <v>Light</v>
      </c>
      <c r="K234" s="4">
        <f>INDEX(products!$A$1:$I$49,MATCH(Table2[[#This Row],[Product ID]],products!$A$1:$A$49,0),4)</f>
        <v>0.2</v>
      </c>
      <c r="L234" s="7">
        <f>INDEX(products!$A$1:$I$49,MATCH(Table2[[#This Row],[Product ID]],products!$A$1:$A$49,0),5)</f>
        <v>4.7549999999999999</v>
      </c>
      <c r="M234" s="7">
        <f t="shared" si="3"/>
        <v>23.774999999999999</v>
      </c>
      <c r="N234" t="str">
        <f>_xlfn.XLOOKUP(C234,customers!$A$1:$A$1001,customers!$I$1:$I$1001,,0)</f>
        <v>No</v>
      </c>
    </row>
    <row r="235" spans="1:14" x14ac:dyDescent="0.3">
      <c r="A235" s="2" t="s">
        <v>1806</v>
      </c>
      <c r="B235" s="5">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INDEX(products!$A$1:$I$49,MATCH(Table2[[#This Row],[Product ID]],products!$A$1:$A$49,0),8)</f>
        <v>Excelsa</v>
      </c>
      <c r="J235" t="str">
        <f>INDEX(products!$A$1:$I$49,MATCH(Table2[[#This Row],[Product ID]],products!$A$1:$A$49,0),9)</f>
        <v>Medium</v>
      </c>
      <c r="K235" s="4">
        <f>INDEX(products!$A$1:$I$49,MATCH(Table2[[#This Row],[Product ID]],products!$A$1:$A$49,0),4)</f>
        <v>0.2</v>
      </c>
      <c r="L235" s="7">
        <f>INDEX(products!$A$1:$I$49,MATCH(Table2[[#This Row],[Product ID]],products!$A$1:$A$49,0),5)</f>
        <v>4.125</v>
      </c>
      <c r="M235" s="7">
        <f t="shared" si="3"/>
        <v>20.625</v>
      </c>
      <c r="N235" t="str">
        <f>_xlfn.XLOOKUP(C235,customers!$A$1:$A$1001,customers!$I$1:$I$1001,,0)</f>
        <v>No</v>
      </c>
    </row>
    <row r="236" spans="1:14" x14ac:dyDescent="0.3">
      <c r="A236" s="2" t="s">
        <v>1812</v>
      </c>
      <c r="B236" s="5">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INDEX(products!$A$1:$I$49,MATCH(Table2[[#This Row],[Product ID]],products!$A$1:$A$49,0),8)</f>
        <v>Liberica</v>
      </c>
      <c r="J236" t="str">
        <f>INDEX(products!$A$1:$I$49,MATCH(Table2[[#This Row],[Product ID]],products!$A$1:$A$49,0),9)</f>
        <v>Light</v>
      </c>
      <c r="K236" s="4">
        <f>INDEX(products!$A$1:$I$49,MATCH(Table2[[#This Row],[Product ID]],products!$A$1:$A$49,0),4)</f>
        <v>2.5</v>
      </c>
      <c r="L236" s="7">
        <f>INDEX(products!$A$1:$I$49,MATCH(Table2[[#This Row],[Product ID]],products!$A$1:$A$49,0),5)</f>
        <v>36.454999999999998</v>
      </c>
      <c r="M236" s="7">
        <f t="shared" si="3"/>
        <v>36.454999999999998</v>
      </c>
      <c r="N236" t="str">
        <f>_xlfn.XLOOKUP(C236,customers!$A$1:$A$1001,customers!$I$1:$I$1001,,0)</f>
        <v>No</v>
      </c>
    </row>
    <row r="237" spans="1:14" x14ac:dyDescent="0.3">
      <c r="A237" s="2" t="s">
        <v>1818</v>
      </c>
      <c r="B237" s="5">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INDEX(products!$A$1:$I$49,MATCH(Table2[[#This Row],[Product ID]],products!$A$1:$A$49,0),8)</f>
        <v>Liberica</v>
      </c>
      <c r="J237" t="str">
        <f>INDEX(products!$A$1:$I$49,MATCH(Table2[[#This Row],[Product ID]],products!$A$1:$A$49,0),9)</f>
        <v>Light</v>
      </c>
      <c r="K237" s="4">
        <f>INDEX(products!$A$1:$I$49,MATCH(Table2[[#This Row],[Product ID]],products!$A$1:$A$49,0),4)</f>
        <v>2.5</v>
      </c>
      <c r="L237" s="7">
        <f>INDEX(products!$A$1:$I$49,MATCH(Table2[[#This Row],[Product ID]],products!$A$1:$A$49,0),5)</f>
        <v>36.454999999999998</v>
      </c>
      <c r="M237" s="7">
        <f t="shared" si="3"/>
        <v>182.27499999999998</v>
      </c>
      <c r="N237" t="str">
        <f>_xlfn.XLOOKUP(C237,customers!$A$1:$A$1001,customers!$I$1:$I$1001,,0)</f>
        <v>No</v>
      </c>
    </row>
    <row r="238" spans="1:14" x14ac:dyDescent="0.3">
      <c r="A238" s="2" t="s">
        <v>1822</v>
      </c>
      <c r="B238" s="5">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INDEX(products!$A$1:$I$49,MATCH(Table2[[#This Row],[Product ID]],products!$A$1:$A$49,0),8)</f>
        <v>Liberica</v>
      </c>
      <c r="J238" t="str">
        <f>INDEX(products!$A$1:$I$49,MATCH(Table2[[#This Row],[Product ID]],products!$A$1:$A$49,0),9)</f>
        <v>Dark</v>
      </c>
      <c r="K238" s="4">
        <f>INDEX(products!$A$1:$I$49,MATCH(Table2[[#This Row],[Product ID]],products!$A$1:$A$49,0),4)</f>
        <v>2.5</v>
      </c>
      <c r="L238" s="7">
        <f>INDEX(products!$A$1:$I$49,MATCH(Table2[[#This Row],[Product ID]],products!$A$1:$A$49,0),5)</f>
        <v>29.784999999999997</v>
      </c>
      <c r="M238" s="7">
        <f t="shared" si="3"/>
        <v>89.35499999999999</v>
      </c>
      <c r="N238" t="str">
        <f>_xlfn.XLOOKUP(C238,customers!$A$1:$A$1001,customers!$I$1:$I$1001,,0)</f>
        <v>No</v>
      </c>
    </row>
    <row r="239" spans="1:14" x14ac:dyDescent="0.3">
      <c r="A239" s="2" t="s">
        <v>1828</v>
      </c>
      <c r="B239" s="5">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INDEX(products!$A$1:$I$49,MATCH(Table2[[#This Row],[Product ID]],products!$A$1:$A$49,0),8)</f>
        <v>Robusta</v>
      </c>
      <c r="J239" t="str">
        <f>INDEX(products!$A$1:$I$49,MATCH(Table2[[#This Row],[Product ID]],products!$A$1:$A$49,0),9)</f>
        <v>Light</v>
      </c>
      <c r="K239" s="4">
        <f>INDEX(products!$A$1:$I$49,MATCH(Table2[[#This Row],[Product ID]],products!$A$1:$A$49,0),4)</f>
        <v>0.2</v>
      </c>
      <c r="L239" s="7">
        <f>INDEX(products!$A$1:$I$49,MATCH(Table2[[#This Row],[Product ID]],products!$A$1:$A$49,0),5)</f>
        <v>3.5849999999999995</v>
      </c>
      <c r="M239" s="7">
        <f t="shared" si="3"/>
        <v>3.5849999999999995</v>
      </c>
      <c r="N239" t="str">
        <f>_xlfn.XLOOKUP(C239,customers!$A$1:$A$1001,customers!$I$1:$I$1001,,0)</f>
        <v>Yes</v>
      </c>
    </row>
    <row r="240" spans="1:14" x14ac:dyDescent="0.3">
      <c r="A240" s="2" t="s">
        <v>1833</v>
      </c>
      <c r="B240" s="5">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INDEX(products!$A$1:$I$49,MATCH(Table2[[#This Row],[Product ID]],products!$A$1:$A$49,0),8)</f>
        <v>Robusta</v>
      </c>
      <c r="J240" t="str">
        <f>INDEX(products!$A$1:$I$49,MATCH(Table2[[#This Row],[Product ID]],products!$A$1:$A$49,0),9)</f>
        <v>Medium</v>
      </c>
      <c r="K240" s="4">
        <f>INDEX(products!$A$1:$I$49,MATCH(Table2[[#This Row],[Product ID]],products!$A$1:$A$49,0),4)</f>
        <v>2.5</v>
      </c>
      <c r="L240" s="7">
        <f>INDEX(products!$A$1:$I$49,MATCH(Table2[[#This Row],[Product ID]],products!$A$1:$A$49,0),5)</f>
        <v>22.884999999999998</v>
      </c>
      <c r="M240" s="7">
        <f t="shared" si="3"/>
        <v>45.769999999999996</v>
      </c>
      <c r="N240" t="str">
        <f>_xlfn.XLOOKUP(C240,customers!$A$1:$A$1001,customers!$I$1:$I$1001,,0)</f>
        <v>Yes</v>
      </c>
    </row>
    <row r="241" spans="1:14" x14ac:dyDescent="0.3">
      <c r="A241" s="2" t="s">
        <v>1839</v>
      </c>
      <c r="B241" s="5">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INDEX(products!$A$1:$I$49,MATCH(Table2[[#This Row],[Product ID]],products!$A$1:$A$49,0),8)</f>
        <v>Excelsa</v>
      </c>
      <c r="J241" t="str">
        <f>INDEX(products!$A$1:$I$49,MATCH(Table2[[#This Row],[Product ID]],products!$A$1:$A$49,0),9)</f>
        <v>Light</v>
      </c>
      <c r="K241" s="4">
        <f>INDEX(products!$A$1:$I$49,MATCH(Table2[[#This Row],[Product ID]],products!$A$1:$A$49,0),4)</f>
        <v>1</v>
      </c>
      <c r="L241" s="7">
        <f>INDEX(products!$A$1:$I$49,MATCH(Table2[[#This Row],[Product ID]],products!$A$1:$A$49,0),5)</f>
        <v>14.85</v>
      </c>
      <c r="M241" s="7">
        <f t="shared" si="3"/>
        <v>59.4</v>
      </c>
      <c r="N241" t="str">
        <f>_xlfn.XLOOKUP(C241,customers!$A$1:$A$1001,customers!$I$1:$I$1001,,0)</f>
        <v>No</v>
      </c>
    </row>
    <row r="242" spans="1:14" x14ac:dyDescent="0.3">
      <c r="A242" s="2" t="s">
        <v>1845</v>
      </c>
      <c r="B242" s="5">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INDEX(products!$A$1:$I$49,MATCH(Table2[[#This Row],[Product ID]],products!$A$1:$A$49,0),8)</f>
        <v>Arabica</v>
      </c>
      <c r="J242" t="str">
        <f>INDEX(products!$A$1:$I$49,MATCH(Table2[[#This Row],[Product ID]],products!$A$1:$A$49,0),9)</f>
        <v>Medium</v>
      </c>
      <c r="K242" s="4">
        <f>INDEX(products!$A$1:$I$49,MATCH(Table2[[#This Row],[Product ID]],products!$A$1:$A$49,0),4)</f>
        <v>2.5</v>
      </c>
      <c r="L242" s="7">
        <f>INDEX(products!$A$1:$I$49,MATCH(Table2[[#This Row],[Product ID]],products!$A$1:$A$49,0),5)</f>
        <v>25.874999999999996</v>
      </c>
      <c r="M242" s="7">
        <f t="shared" si="3"/>
        <v>155.24999999999997</v>
      </c>
      <c r="N242" t="str">
        <f>_xlfn.XLOOKUP(C242,customers!$A$1:$A$1001,customers!$I$1:$I$1001,,0)</f>
        <v>Yes</v>
      </c>
    </row>
    <row r="243" spans="1:14" x14ac:dyDescent="0.3">
      <c r="A243" s="2" t="s">
        <v>1849</v>
      </c>
      <c r="B243" s="5">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INDEX(products!$A$1:$I$49,MATCH(Table2[[#This Row],[Product ID]],products!$A$1:$A$49,0),8)</f>
        <v>Robusta</v>
      </c>
      <c r="J243" t="str">
        <f>INDEX(products!$A$1:$I$49,MATCH(Table2[[#This Row],[Product ID]],products!$A$1:$A$49,0),9)</f>
        <v>Medium</v>
      </c>
      <c r="K243" s="4">
        <f>INDEX(products!$A$1:$I$49,MATCH(Table2[[#This Row],[Product ID]],products!$A$1:$A$49,0),4)</f>
        <v>2.5</v>
      </c>
      <c r="L243" s="7">
        <f>INDEX(products!$A$1:$I$49,MATCH(Table2[[#This Row],[Product ID]],products!$A$1:$A$49,0),5)</f>
        <v>22.884999999999998</v>
      </c>
      <c r="M243" s="7">
        <f t="shared" si="3"/>
        <v>45.769999999999996</v>
      </c>
      <c r="N243" t="str">
        <f>_xlfn.XLOOKUP(C243,customers!$A$1:$A$1001,customers!$I$1:$I$1001,,0)</f>
        <v>No</v>
      </c>
    </row>
    <row r="244" spans="1:14" x14ac:dyDescent="0.3">
      <c r="A244" s="2" t="s">
        <v>1854</v>
      </c>
      <c r="B244" s="5">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INDEX(products!$A$1:$I$49,MATCH(Table2[[#This Row],[Product ID]],products!$A$1:$A$49,0),8)</f>
        <v>Excelsa</v>
      </c>
      <c r="J244" t="str">
        <f>INDEX(products!$A$1:$I$49,MATCH(Table2[[#This Row],[Product ID]],products!$A$1:$A$49,0),9)</f>
        <v>Dark</v>
      </c>
      <c r="K244" s="4">
        <f>INDEX(products!$A$1:$I$49,MATCH(Table2[[#This Row],[Product ID]],products!$A$1:$A$49,0),4)</f>
        <v>1</v>
      </c>
      <c r="L244" s="7">
        <f>INDEX(products!$A$1:$I$49,MATCH(Table2[[#This Row],[Product ID]],products!$A$1:$A$49,0),5)</f>
        <v>12.15</v>
      </c>
      <c r="M244" s="7">
        <f t="shared" si="3"/>
        <v>36.450000000000003</v>
      </c>
      <c r="N244" t="str">
        <f>_xlfn.XLOOKUP(C244,customers!$A$1:$A$1001,customers!$I$1:$I$1001,,0)</f>
        <v>Yes</v>
      </c>
    </row>
    <row r="245" spans="1:14" x14ac:dyDescent="0.3">
      <c r="A245" s="2" t="s">
        <v>1860</v>
      </c>
      <c r="B245" s="5">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INDEX(products!$A$1:$I$49,MATCH(Table2[[#This Row],[Product ID]],products!$A$1:$A$49,0),8)</f>
        <v>Excelsa</v>
      </c>
      <c r="J245" t="str">
        <f>INDEX(products!$A$1:$I$49,MATCH(Table2[[#This Row],[Product ID]],products!$A$1:$A$49,0),9)</f>
        <v>Dark</v>
      </c>
      <c r="K245" s="4">
        <f>INDEX(products!$A$1:$I$49,MATCH(Table2[[#This Row],[Product ID]],products!$A$1:$A$49,0),4)</f>
        <v>0.5</v>
      </c>
      <c r="L245" s="7">
        <f>INDEX(products!$A$1:$I$49,MATCH(Table2[[#This Row],[Product ID]],products!$A$1:$A$49,0),5)</f>
        <v>7.29</v>
      </c>
      <c r="M245" s="7">
        <f t="shared" si="3"/>
        <v>29.16</v>
      </c>
      <c r="N245" t="str">
        <f>_xlfn.XLOOKUP(C245,customers!$A$1:$A$1001,customers!$I$1:$I$1001,,0)</f>
        <v>Yes</v>
      </c>
    </row>
    <row r="246" spans="1:14" x14ac:dyDescent="0.3">
      <c r="A246" s="2" t="s">
        <v>1866</v>
      </c>
      <c r="B246" s="5">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INDEX(products!$A$1:$I$49,MATCH(Table2[[#This Row],[Product ID]],products!$A$1:$A$49,0),8)</f>
        <v>Liberica</v>
      </c>
      <c r="J246" t="str">
        <f>INDEX(products!$A$1:$I$49,MATCH(Table2[[#This Row],[Product ID]],products!$A$1:$A$49,0),9)</f>
        <v>Medium</v>
      </c>
      <c r="K246" s="4">
        <f>INDEX(products!$A$1:$I$49,MATCH(Table2[[#This Row],[Product ID]],products!$A$1:$A$49,0),4)</f>
        <v>2.5</v>
      </c>
      <c r="L246" s="7">
        <f>INDEX(products!$A$1:$I$49,MATCH(Table2[[#This Row],[Product ID]],products!$A$1:$A$49,0),5)</f>
        <v>33.464999999999996</v>
      </c>
      <c r="M246" s="7">
        <f t="shared" si="3"/>
        <v>133.85999999999999</v>
      </c>
      <c r="N246" t="str">
        <f>_xlfn.XLOOKUP(C246,customers!$A$1:$A$1001,customers!$I$1:$I$1001,,0)</f>
        <v>No</v>
      </c>
    </row>
    <row r="247" spans="1:14" x14ac:dyDescent="0.3">
      <c r="A247" s="2" t="s">
        <v>1872</v>
      </c>
      <c r="B247" s="5">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INDEX(products!$A$1:$I$49,MATCH(Table2[[#This Row],[Product ID]],products!$A$1:$A$49,0),8)</f>
        <v>Liberica</v>
      </c>
      <c r="J247" t="str">
        <f>INDEX(products!$A$1:$I$49,MATCH(Table2[[#This Row],[Product ID]],products!$A$1:$A$49,0),9)</f>
        <v>Light</v>
      </c>
      <c r="K247" s="4">
        <f>INDEX(products!$A$1:$I$49,MATCH(Table2[[#This Row],[Product ID]],products!$A$1:$A$49,0),4)</f>
        <v>0.2</v>
      </c>
      <c r="L247" s="7">
        <f>INDEX(products!$A$1:$I$49,MATCH(Table2[[#This Row],[Product ID]],products!$A$1:$A$49,0),5)</f>
        <v>4.7549999999999999</v>
      </c>
      <c r="M247" s="7">
        <f t="shared" si="3"/>
        <v>23.774999999999999</v>
      </c>
      <c r="N247" t="str">
        <f>_xlfn.XLOOKUP(C247,customers!$A$1:$A$1001,customers!$I$1:$I$1001,,0)</f>
        <v>Yes</v>
      </c>
    </row>
    <row r="248" spans="1:14" x14ac:dyDescent="0.3">
      <c r="A248" s="2" t="s">
        <v>1878</v>
      </c>
      <c r="B248" s="5">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INDEX(products!$A$1:$I$49,MATCH(Table2[[#This Row],[Product ID]],products!$A$1:$A$49,0),8)</f>
        <v>Liberica</v>
      </c>
      <c r="J248" t="str">
        <f>INDEX(products!$A$1:$I$49,MATCH(Table2[[#This Row],[Product ID]],products!$A$1:$A$49,0),9)</f>
        <v>Dark</v>
      </c>
      <c r="K248" s="4">
        <f>INDEX(products!$A$1:$I$49,MATCH(Table2[[#This Row],[Product ID]],products!$A$1:$A$49,0),4)</f>
        <v>1</v>
      </c>
      <c r="L248" s="7">
        <f>INDEX(products!$A$1:$I$49,MATCH(Table2[[#This Row],[Product ID]],products!$A$1:$A$49,0),5)</f>
        <v>12.95</v>
      </c>
      <c r="M248" s="7">
        <f t="shared" si="3"/>
        <v>38.849999999999994</v>
      </c>
      <c r="N248" t="str">
        <f>_xlfn.XLOOKUP(C248,customers!$A$1:$A$1001,customers!$I$1:$I$1001,,0)</f>
        <v>No</v>
      </c>
    </row>
    <row r="249" spans="1:14" x14ac:dyDescent="0.3">
      <c r="A249" s="2" t="s">
        <v>1884</v>
      </c>
      <c r="B249" s="5">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INDEX(products!$A$1:$I$49,MATCH(Table2[[#This Row],[Product ID]],products!$A$1:$A$49,0),8)</f>
        <v>Robusta</v>
      </c>
      <c r="J249" t="str">
        <f>INDEX(products!$A$1:$I$49,MATCH(Table2[[#This Row],[Product ID]],products!$A$1:$A$49,0),9)</f>
        <v>Light</v>
      </c>
      <c r="K249" s="4">
        <f>INDEX(products!$A$1:$I$49,MATCH(Table2[[#This Row],[Product ID]],products!$A$1:$A$49,0),4)</f>
        <v>0.2</v>
      </c>
      <c r="L249" s="7">
        <f>INDEX(products!$A$1:$I$49,MATCH(Table2[[#This Row],[Product ID]],products!$A$1:$A$49,0),5)</f>
        <v>3.5849999999999995</v>
      </c>
      <c r="M249" s="7">
        <f t="shared" si="3"/>
        <v>21.509999999999998</v>
      </c>
      <c r="N249" t="str">
        <f>_xlfn.XLOOKUP(C249,customers!$A$1:$A$1001,customers!$I$1:$I$1001,,0)</f>
        <v>Yes</v>
      </c>
    </row>
    <row r="250" spans="1:14" x14ac:dyDescent="0.3">
      <c r="A250" s="2" t="s">
        <v>1889</v>
      </c>
      <c r="B250" s="5">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INDEX(products!$A$1:$I$49,MATCH(Table2[[#This Row],[Product ID]],products!$A$1:$A$49,0),8)</f>
        <v>Arabica</v>
      </c>
      <c r="J250" t="str">
        <f>INDEX(products!$A$1:$I$49,MATCH(Table2[[#This Row],[Product ID]],products!$A$1:$A$49,0),9)</f>
        <v>Dark</v>
      </c>
      <c r="K250" s="4">
        <f>INDEX(products!$A$1:$I$49,MATCH(Table2[[#This Row],[Product ID]],products!$A$1:$A$49,0),4)</f>
        <v>1</v>
      </c>
      <c r="L250" s="7">
        <f>INDEX(products!$A$1:$I$49,MATCH(Table2[[#This Row],[Product ID]],products!$A$1:$A$49,0),5)</f>
        <v>9.9499999999999993</v>
      </c>
      <c r="M250" s="7">
        <f t="shared" si="3"/>
        <v>9.9499999999999993</v>
      </c>
      <c r="N250" t="str">
        <f>_xlfn.XLOOKUP(C250,customers!$A$1:$A$1001,customers!$I$1:$I$1001,,0)</f>
        <v>Yes</v>
      </c>
    </row>
    <row r="251" spans="1:14" x14ac:dyDescent="0.3">
      <c r="A251" s="2" t="s">
        <v>1895</v>
      </c>
      <c r="B251" s="5">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INDEX(products!$A$1:$I$49,MATCH(Table2[[#This Row],[Product ID]],products!$A$1:$A$49,0),8)</f>
        <v>Liberica</v>
      </c>
      <c r="J251" t="str">
        <f>INDEX(products!$A$1:$I$49,MATCH(Table2[[#This Row],[Product ID]],products!$A$1:$A$49,0),9)</f>
        <v>Light</v>
      </c>
      <c r="K251" s="4">
        <f>INDEX(products!$A$1:$I$49,MATCH(Table2[[#This Row],[Product ID]],products!$A$1:$A$49,0),4)</f>
        <v>1</v>
      </c>
      <c r="L251" s="7">
        <f>INDEX(products!$A$1:$I$49,MATCH(Table2[[#This Row],[Product ID]],products!$A$1:$A$49,0),5)</f>
        <v>15.85</v>
      </c>
      <c r="M251" s="7">
        <f t="shared" si="3"/>
        <v>15.85</v>
      </c>
      <c r="N251" t="str">
        <f>_xlfn.XLOOKUP(C251,customers!$A$1:$A$1001,customers!$I$1:$I$1001,,0)</f>
        <v>Yes</v>
      </c>
    </row>
    <row r="252" spans="1:14" x14ac:dyDescent="0.3">
      <c r="A252" s="2" t="s">
        <v>1900</v>
      </c>
      <c r="B252" s="5">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INDEX(products!$A$1:$I$49,MATCH(Table2[[#This Row],[Product ID]],products!$A$1:$A$49,0),8)</f>
        <v>Robusta</v>
      </c>
      <c r="J252" t="str">
        <f>INDEX(products!$A$1:$I$49,MATCH(Table2[[#This Row],[Product ID]],products!$A$1:$A$49,0),9)</f>
        <v>Medium</v>
      </c>
      <c r="K252" s="4">
        <f>INDEX(products!$A$1:$I$49,MATCH(Table2[[#This Row],[Product ID]],products!$A$1:$A$49,0),4)</f>
        <v>0.2</v>
      </c>
      <c r="L252" s="7">
        <f>INDEX(products!$A$1:$I$49,MATCH(Table2[[#This Row],[Product ID]],products!$A$1:$A$49,0),5)</f>
        <v>2.9849999999999999</v>
      </c>
      <c r="M252" s="7">
        <f t="shared" si="3"/>
        <v>2.9849999999999999</v>
      </c>
      <c r="N252" t="str">
        <f>_xlfn.XLOOKUP(C252,customers!$A$1:$A$1001,customers!$I$1:$I$1001,,0)</f>
        <v>Yes</v>
      </c>
    </row>
    <row r="253" spans="1:14" x14ac:dyDescent="0.3">
      <c r="A253" s="2" t="s">
        <v>1906</v>
      </c>
      <c r="B253" s="5">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INDEX(products!$A$1:$I$49,MATCH(Table2[[#This Row],[Product ID]],products!$A$1:$A$49,0),8)</f>
        <v>Excelsa</v>
      </c>
      <c r="J253" t="str">
        <f>INDEX(products!$A$1:$I$49,MATCH(Table2[[#This Row],[Product ID]],products!$A$1:$A$49,0),9)</f>
        <v>Medium</v>
      </c>
      <c r="K253" s="4">
        <f>INDEX(products!$A$1:$I$49,MATCH(Table2[[#This Row],[Product ID]],products!$A$1:$A$49,0),4)</f>
        <v>1</v>
      </c>
      <c r="L253" s="7">
        <f>INDEX(products!$A$1:$I$49,MATCH(Table2[[#This Row],[Product ID]],products!$A$1:$A$49,0),5)</f>
        <v>13.75</v>
      </c>
      <c r="M253" s="7">
        <f t="shared" si="3"/>
        <v>68.75</v>
      </c>
      <c r="N253" t="str">
        <f>_xlfn.XLOOKUP(C253,customers!$A$1:$A$1001,customers!$I$1:$I$1001,,0)</f>
        <v>Yes</v>
      </c>
    </row>
    <row r="254" spans="1:14" x14ac:dyDescent="0.3">
      <c r="A254" s="2" t="s">
        <v>1912</v>
      </c>
      <c r="B254" s="5">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INDEX(products!$A$1:$I$49,MATCH(Table2[[#This Row],[Product ID]],products!$A$1:$A$49,0),8)</f>
        <v>Arabica</v>
      </c>
      <c r="J254" t="str">
        <f>INDEX(products!$A$1:$I$49,MATCH(Table2[[#This Row],[Product ID]],products!$A$1:$A$49,0),9)</f>
        <v>Dark</v>
      </c>
      <c r="K254" s="4">
        <f>INDEX(products!$A$1:$I$49,MATCH(Table2[[#This Row],[Product ID]],products!$A$1:$A$49,0),4)</f>
        <v>1</v>
      </c>
      <c r="L254" s="7">
        <f>INDEX(products!$A$1:$I$49,MATCH(Table2[[#This Row],[Product ID]],products!$A$1:$A$49,0),5)</f>
        <v>9.9499999999999993</v>
      </c>
      <c r="M254" s="7">
        <f t="shared" si="3"/>
        <v>29.849999999999998</v>
      </c>
      <c r="N254" t="str">
        <f>_xlfn.XLOOKUP(C254,customers!$A$1:$A$1001,customers!$I$1:$I$1001,,0)</f>
        <v>No</v>
      </c>
    </row>
    <row r="255" spans="1:14" x14ac:dyDescent="0.3">
      <c r="A255" s="2" t="s">
        <v>1917</v>
      </c>
      <c r="B255" s="5">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INDEX(products!$A$1:$I$49,MATCH(Table2[[#This Row],[Product ID]],products!$A$1:$A$49,0),8)</f>
        <v>Liberica</v>
      </c>
      <c r="J255" t="str">
        <f>INDEX(products!$A$1:$I$49,MATCH(Table2[[#This Row],[Product ID]],products!$A$1:$A$49,0),9)</f>
        <v>Medium</v>
      </c>
      <c r="K255" s="4">
        <f>INDEX(products!$A$1:$I$49,MATCH(Table2[[#This Row],[Product ID]],products!$A$1:$A$49,0),4)</f>
        <v>1</v>
      </c>
      <c r="L255" s="7">
        <f>INDEX(products!$A$1:$I$49,MATCH(Table2[[#This Row],[Product ID]],products!$A$1:$A$49,0),5)</f>
        <v>14.55</v>
      </c>
      <c r="M255" s="7">
        <f t="shared" si="3"/>
        <v>58.2</v>
      </c>
      <c r="N255" t="str">
        <f>_xlfn.XLOOKUP(C255,customers!$A$1:$A$1001,customers!$I$1:$I$1001,,0)</f>
        <v>No</v>
      </c>
    </row>
    <row r="256" spans="1:14" x14ac:dyDescent="0.3">
      <c r="A256" s="2" t="s">
        <v>1923</v>
      </c>
      <c r="B256" s="5">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INDEX(products!$A$1:$I$49,MATCH(Table2[[#This Row],[Product ID]],products!$A$1:$A$49,0),8)</f>
        <v>Robusta</v>
      </c>
      <c r="J256" t="str">
        <f>INDEX(products!$A$1:$I$49,MATCH(Table2[[#This Row],[Product ID]],products!$A$1:$A$49,0),9)</f>
        <v>Light</v>
      </c>
      <c r="K256" s="4">
        <f>INDEX(products!$A$1:$I$49,MATCH(Table2[[#This Row],[Product ID]],products!$A$1:$A$49,0),4)</f>
        <v>0.5</v>
      </c>
      <c r="L256" s="7">
        <f>INDEX(products!$A$1:$I$49,MATCH(Table2[[#This Row],[Product ID]],products!$A$1:$A$49,0),5)</f>
        <v>7.169999999999999</v>
      </c>
      <c r="M256" s="7">
        <f t="shared" si="3"/>
        <v>28.679999999999996</v>
      </c>
      <c r="N256" t="str">
        <f>_xlfn.XLOOKUP(C256,customers!$A$1:$A$1001,customers!$I$1:$I$1001,,0)</f>
        <v>No</v>
      </c>
    </row>
    <row r="257" spans="1:14" x14ac:dyDescent="0.3">
      <c r="A257" s="2" t="s">
        <v>1928</v>
      </c>
      <c r="B257" s="5">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INDEX(products!$A$1:$I$49,MATCH(Table2[[#This Row],[Product ID]],products!$A$1:$A$49,0),8)</f>
        <v>Robusta</v>
      </c>
      <c r="J257" t="str">
        <f>INDEX(products!$A$1:$I$49,MATCH(Table2[[#This Row],[Product ID]],products!$A$1:$A$49,0),9)</f>
        <v>Light</v>
      </c>
      <c r="K257" s="4">
        <f>INDEX(products!$A$1:$I$49,MATCH(Table2[[#This Row],[Product ID]],products!$A$1:$A$49,0),4)</f>
        <v>0.5</v>
      </c>
      <c r="L257" s="7">
        <f>INDEX(products!$A$1:$I$49,MATCH(Table2[[#This Row],[Product ID]],products!$A$1:$A$49,0),5)</f>
        <v>7.169999999999999</v>
      </c>
      <c r="M257" s="7">
        <f t="shared" si="3"/>
        <v>21.509999999999998</v>
      </c>
      <c r="N257" t="str">
        <f>_xlfn.XLOOKUP(C257,customers!$A$1:$A$1001,customers!$I$1:$I$1001,,0)</f>
        <v>No</v>
      </c>
    </row>
    <row r="258" spans="1:14" x14ac:dyDescent="0.3">
      <c r="A258" s="2" t="s">
        <v>1934</v>
      </c>
      <c r="B258" s="5">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INDEX(products!$A$1:$I$49,MATCH(Table2[[#This Row],[Product ID]],products!$A$1:$A$49,0),8)</f>
        <v>Liberica</v>
      </c>
      <c r="J258" t="str">
        <f>INDEX(products!$A$1:$I$49,MATCH(Table2[[#This Row],[Product ID]],products!$A$1:$A$49,0),9)</f>
        <v>Medium</v>
      </c>
      <c r="K258" s="4">
        <f>INDEX(products!$A$1:$I$49,MATCH(Table2[[#This Row],[Product ID]],products!$A$1:$A$49,0),4)</f>
        <v>0.5</v>
      </c>
      <c r="L258" s="7">
        <f>INDEX(products!$A$1:$I$49,MATCH(Table2[[#This Row],[Product ID]],products!$A$1:$A$49,0),5)</f>
        <v>8.73</v>
      </c>
      <c r="M258" s="7">
        <f t="shared" si="3"/>
        <v>17.46</v>
      </c>
      <c r="N258" t="str">
        <f>_xlfn.XLOOKUP(C258,customers!$A$1:$A$1001,customers!$I$1:$I$1001,,0)</f>
        <v>Yes</v>
      </c>
    </row>
    <row r="259" spans="1:14" x14ac:dyDescent="0.3">
      <c r="A259" s="2" t="s">
        <v>1940</v>
      </c>
      <c r="B259" s="5">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INDEX(products!$A$1:$I$49,MATCH(Table2[[#This Row],[Product ID]],products!$A$1:$A$49,0),8)</f>
        <v>Excelsa</v>
      </c>
      <c r="J259" t="str">
        <f>INDEX(products!$A$1:$I$49,MATCH(Table2[[#This Row],[Product ID]],products!$A$1:$A$49,0),9)</f>
        <v>Dark</v>
      </c>
      <c r="K259" s="4">
        <f>INDEX(products!$A$1:$I$49,MATCH(Table2[[#This Row],[Product ID]],products!$A$1:$A$49,0),4)</f>
        <v>2.5</v>
      </c>
      <c r="L259" s="7">
        <f>INDEX(products!$A$1:$I$49,MATCH(Table2[[#This Row],[Product ID]],products!$A$1:$A$49,0),5)</f>
        <v>27.945</v>
      </c>
      <c r="M259" s="7">
        <f t="shared" ref="M259:M322" si="4">L259*E259</f>
        <v>27.945</v>
      </c>
      <c r="N259" t="str">
        <f>_xlfn.XLOOKUP(C259,customers!$A$1:$A$1001,customers!$I$1:$I$1001,,0)</f>
        <v>Yes</v>
      </c>
    </row>
    <row r="260" spans="1:14" x14ac:dyDescent="0.3">
      <c r="A260" s="2" t="s">
        <v>1946</v>
      </c>
      <c r="B260" s="5">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INDEX(products!$A$1:$I$49,MATCH(Table2[[#This Row],[Product ID]],products!$A$1:$A$49,0),8)</f>
        <v>Excelsa</v>
      </c>
      <c r="J260" t="str">
        <f>INDEX(products!$A$1:$I$49,MATCH(Table2[[#This Row],[Product ID]],products!$A$1:$A$49,0),9)</f>
        <v>Dark</v>
      </c>
      <c r="K260" s="4">
        <f>INDEX(products!$A$1:$I$49,MATCH(Table2[[#This Row],[Product ID]],products!$A$1:$A$49,0),4)</f>
        <v>2.5</v>
      </c>
      <c r="L260" s="7">
        <f>INDEX(products!$A$1:$I$49,MATCH(Table2[[#This Row],[Product ID]],products!$A$1:$A$49,0),5)</f>
        <v>27.945</v>
      </c>
      <c r="M260" s="7">
        <f t="shared" si="4"/>
        <v>139.72499999999999</v>
      </c>
      <c r="N260" t="str">
        <f>_xlfn.XLOOKUP(C260,customers!$A$1:$A$1001,customers!$I$1:$I$1001,,0)</f>
        <v>No</v>
      </c>
    </row>
    <row r="261" spans="1:14" x14ac:dyDescent="0.3">
      <c r="A261" s="2" t="s">
        <v>1952</v>
      </c>
      <c r="B261" s="5">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INDEX(products!$A$1:$I$49,MATCH(Table2[[#This Row],[Product ID]],products!$A$1:$A$49,0),8)</f>
        <v>Robusta</v>
      </c>
      <c r="J261" t="str">
        <f>INDEX(products!$A$1:$I$49,MATCH(Table2[[#This Row],[Product ID]],products!$A$1:$A$49,0),9)</f>
        <v>Medium</v>
      </c>
      <c r="K261" s="4">
        <f>INDEX(products!$A$1:$I$49,MATCH(Table2[[#This Row],[Product ID]],products!$A$1:$A$49,0),4)</f>
        <v>0.2</v>
      </c>
      <c r="L261" s="7">
        <f>INDEX(products!$A$1:$I$49,MATCH(Table2[[#This Row],[Product ID]],products!$A$1:$A$49,0),5)</f>
        <v>2.9849999999999999</v>
      </c>
      <c r="M261" s="7">
        <f t="shared" si="4"/>
        <v>5.97</v>
      </c>
      <c r="N261" t="str">
        <f>_xlfn.XLOOKUP(C261,customers!$A$1:$A$1001,customers!$I$1:$I$1001,,0)</f>
        <v>No</v>
      </c>
    </row>
    <row r="262" spans="1:14" x14ac:dyDescent="0.3">
      <c r="A262" s="2" t="s">
        <v>1958</v>
      </c>
      <c r="B262" s="5">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INDEX(products!$A$1:$I$49,MATCH(Table2[[#This Row],[Product ID]],products!$A$1:$A$49,0),8)</f>
        <v>Robusta</v>
      </c>
      <c r="J262" t="str">
        <f>INDEX(products!$A$1:$I$49,MATCH(Table2[[#This Row],[Product ID]],products!$A$1:$A$49,0),9)</f>
        <v>Light</v>
      </c>
      <c r="K262" s="4">
        <f>INDEX(products!$A$1:$I$49,MATCH(Table2[[#This Row],[Product ID]],products!$A$1:$A$49,0),4)</f>
        <v>2.5</v>
      </c>
      <c r="L262" s="7">
        <f>INDEX(products!$A$1:$I$49,MATCH(Table2[[#This Row],[Product ID]],products!$A$1:$A$49,0),5)</f>
        <v>27.484999999999996</v>
      </c>
      <c r="M262" s="7">
        <f t="shared" si="4"/>
        <v>27.484999999999996</v>
      </c>
      <c r="N262" t="str">
        <f>_xlfn.XLOOKUP(C262,customers!$A$1:$A$1001,customers!$I$1:$I$1001,,0)</f>
        <v>Yes</v>
      </c>
    </row>
    <row r="263" spans="1:14" x14ac:dyDescent="0.3">
      <c r="A263" s="2" t="s">
        <v>1963</v>
      </c>
      <c r="B263" s="5">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INDEX(products!$A$1:$I$49,MATCH(Table2[[#This Row],[Product ID]],products!$A$1:$A$49,0),8)</f>
        <v>Robusta</v>
      </c>
      <c r="J263" t="str">
        <f>INDEX(products!$A$1:$I$49,MATCH(Table2[[#This Row],[Product ID]],products!$A$1:$A$49,0),9)</f>
        <v>Light</v>
      </c>
      <c r="K263" s="4">
        <f>INDEX(products!$A$1:$I$49,MATCH(Table2[[#This Row],[Product ID]],products!$A$1:$A$49,0),4)</f>
        <v>1</v>
      </c>
      <c r="L263" s="7">
        <f>INDEX(products!$A$1:$I$49,MATCH(Table2[[#This Row],[Product ID]],products!$A$1:$A$49,0),5)</f>
        <v>11.95</v>
      </c>
      <c r="M263" s="7">
        <f t="shared" si="4"/>
        <v>59.75</v>
      </c>
      <c r="N263" t="str">
        <f>_xlfn.XLOOKUP(C263,customers!$A$1:$A$1001,customers!$I$1:$I$1001,,0)</f>
        <v>Yes</v>
      </c>
    </row>
    <row r="264" spans="1:14" x14ac:dyDescent="0.3">
      <c r="A264" s="2" t="s">
        <v>1969</v>
      </c>
      <c r="B264" s="5">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INDEX(products!$A$1:$I$49,MATCH(Table2[[#This Row],[Product ID]],products!$A$1:$A$49,0),8)</f>
        <v>Excelsa</v>
      </c>
      <c r="J264" t="str">
        <f>INDEX(products!$A$1:$I$49,MATCH(Table2[[#This Row],[Product ID]],products!$A$1:$A$49,0),9)</f>
        <v>Medium</v>
      </c>
      <c r="K264" s="4">
        <f>INDEX(products!$A$1:$I$49,MATCH(Table2[[#This Row],[Product ID]],products!$A$1:$A$49,0),4)</f>
        <v>1</v>
      </c>
      <c r="L264" s="7">
        <f>INDEX(products!$A$1:$I$49,MATCH(Table2[[#This Row],[Product ID]],products!$A$1:$A$49,0),5)</f>
        <v>13.75</v>
      </c>
      <c r="M264" s="7">
        <f t="shared" si="4"/>
        <v>41.25</v>
      </c>
      <c r="N264" t="str">
        <f>_xlfn.XLOOKUP(C264,customers!$A$1:$A$1001,customers!$I$1:$I$1001,,0)</f>
        <v>No</v>
      </c>
    </row>
    <row r="265" spans="1:14" x14ac:dyDescent="0.3">
      <c r="A265" s="2" t="s">
        <v>1975</v>
      </c>
      <c r="B265" s="5">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INDEX(products!$A$1:$I$49,MATCH(Table2[[#This Row],[Product ID]],products!$A$1:$A$49,0),8)</f>
        <v>Liberica</v>
      </c>
      <c r="J265" t="str">
        <f>INDEX(products!$A$1:$I$49,MATCH(Table2[[#This Row],[Product ID]],products!$A$1:$A$49,0),9)</f>
        <v>Medium</v>
      </c>
      <c r="K265" s="4">
        <f>INDEX(products!$A$1:$I$49,MATCH(Table2[[#This Row],[Product ID]],products!$A$1:$A$49,0),4)</f>
        <v>2.5</v>
      </c>
      <c r="L265" s="7">
        <f>INDEX(products!$A$1:$I$49,MATCH(Table2[[#This Row],[Product ID]],products!$A$1:$A$49,0),5)</f>
        <v>33.464999999999996</v>
      </c>
      <c r="M265" s="7">
        <f t="shared" si="4"/>
        <v>133.85999999999999</v>
      </c>
      <c r="N265" t="str">
        <f>_xlfn.XLOOKUP(C265,customers!$A$1:$A$1001,customers!$I$1:$I$1001,,0)</f>
        <v>No</v>
      </c>
    </row>
    <row r="266" spans="1:14" x14ac:dyDescent="0.3">
      <c r="A266" s="2" t="s">
        <v>1980</v>
      </c>
      <c r="B266" s="5">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INDEX(products!$A$1:$I$49,MATCH(Table2[[#This Row],[Product ID]],products!$A$1:$A$49,0),8)</f>
        <v>Robusta</v>
      </c>
      <c r="J266" t="str">
        <f>INDEX(products!$A$1:$I$49,MATCH(Table2[[#This Row],[Product ID]],products!$A$1:$A$49,0),9)</f>
        <v>Light</v>
      </c>
      <c r="K266" s="4">
        <f>INDEX(products!$A$1:$I$49,MATCH(Table2[[#This Row],[Product ID]],products!$A$1:$A$49,0),4)</f>
        <v>1</v>
      </c>
      <c r="L266" s="7">
        <f>INDEX(products!$A$1:$I$49,MATCH(Table2[[#This Row],[Product ID]],products!$A$1:$A$49,0),5)</f>
        <v>11.95</v>
      </c>
      <c r="M266" s="7">
        <f t="shared" si="4"/>
        <v>59.75</v>
      </c>
      <c r="N266" t="str">
        <f>_xlfn.XLOOKUP(C266,customers!$A$1:$A$1001,customers!$I$1:$I$1001,,0)</f>
        <v>Yes</v>
      </c>
    </row>
    <row r="267" spans="1:14" x14ac:dyDescent="0.3">
      <c r="A267" s="2" t="s">
        <v>1986</v>
      </c>
      <c r="B267" s="5">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INDEX(products!$A$1:$I$49,MATCH(Table2[[#This Row],[Product ID]],products!$A$1:$A$49,0),8)</f>
        <v>Arabica</v>
      </c>
      <c r="J267" t="str">
        <f>INDEX(products!$A$1:$I$49,MATCH(Table2[[#This Row],[Product ID]],products!$A$1:$A$49,0),9)</f>
        <v>Dark</v>
      </c>
      <c r="K267" s="4">
        <f>INDEX(products!$A$1:$I$49,MATCH(Table2[[#This Row],[Product ID]],products!$A$1:$A$49,0),4)</f>
        <v>0.5</v>
      </c>
      <c r="L267" s="7">
        <f>INDEX(products!$A$1:$I$49,MATCH(Table2[[#This Row],[Product ID]],products!$A$1:$A$49,0),5)</f>
        <v>5.97</v>
      </c>
      <c r="M267" s="7">
        <f t="shared" si="4"/>
        <v>5.97</v>
      </c>
      <c r="N267" t="str">
        <f>_xlfn.XLOOKUP(C267,customers!$A$1:$A$1001,customers!$I$1:$I$1001,,0)</f>
        <v>Yes</v>
      </c>
    </row>
    <row r="268" spans="1:14" x14ac:dyDescent="0.3">
      <c r="A268" s="2" t="s">
        <v>1992</v>
      </c>
      <c r="B268" s="5">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INDEX(products!$A$1:$I$49,MATCH(Table2[[#This Row],[Product ID]],products!$A$1:$A$49,0),8)</f>
        <v>Excelsa</v>
      </c>
      <c r="J268" t="str">
        <f>INDEX(products!$A$1:$I$49,MATCH(Table2[[#This Row],[Product ID]],products!$A$1:$A$49,0),9)</f>
        <v>Dark</v>
      </c>
      <c r="K268" s="4">
        <f>INDEX(products!$A$1:$I$49,MATCH(Table2[[#This Row],[Product ID]],products!$A$1:$A$49,0),4)</f>
        <v>1</v>
      </c>
      <c r="L268" s="7">
        <f>INDEX(products!$A$1:$I$49,MATCH(Table2[[#This Row],[Product ID]],products!$A$1:$A$49,0),5)</f>
        <v>12.15</v>
      </c>
      <c r="M268" s="7">
        <f t="shared" si="4"/>
        <v>24.3</v>
      </c>
      <c r="N268" t="str">
        <f>_xlfn.XLOOKUP(C268,customers!$A$1:$A$1001,customers!$I$1:$I$1001,,0)</f>
        <v>No</v>
      </c>
    </row>
    <row r="269" spans="1:14" x14ac:dyDescent="0.3">
      <c r="A269" s="2" t="s">
        <v>1998</v>
      </c>
      <c r="B269" s="5">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INDEX(products!$A$1:$I$49,MATCH(Table2[[#This Row],[Product ID]],products!$A$1:$A$49,0),8)</f>
        <v>Excelsa</v>
      </c>
      <c r="J269" t="str">
        <f>INDEX(products!$A$1:$I$49,MATCH(Table2[[#This Row],[Product ID]],products!$A$1:$A$49,0),9)</f>
        <v>Dark</v>
      </c>
      <c r="K269" s="4">
        <f>INDEX(products!$A$1:$I$49,MATCH(Table2[[#This Row],[Product ID]],products!$A$1:$A$49,0),4)</f>
        <v>0.2</v>
      </c>
      <c r="L269" s="7">
        <f>INDEX(products!$A$1:$I$49,MATCH(Table2[[#This Row],[Product ID]],products!$A$1:$A$49,0),5)</f>
        <v>3.645</v>
      </c>
      <c r="M269" s="7">
        <f t="shared" si="4"/>
        <v>21.87</v>
      </c>
      <c r="N269" t="str">
        <f>_xlfn.XLOOKUP(C269,customers!$A$1:$A$1001,customers!$I$1:$I$1001,,0)</f>
        <v>Yes</v>
      </c>
    </row>
    <row r="270" spans="1:14" x14ac:dyDescent="0.3">
      <c r="A270" s="2" t="s">
        <v>2004</v>
      </c>
      <c r="B270" s="5">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INDEX(products!$A$1:$I$49,MATCH(Table2[[#This Row],[Product ID]],products!$A$1:$A$49,0),8)</f>
        <v>Arabica</v>
      </c>
      <c r="J270" t="str">
        <f>INDEX(products!$A$1:$I$49,MATCH(Table2[[#This Row],[Product ID]],products!$A$1:$A$49,0),9)</f>
        <v>Dark</v>
      </c>
      <c r="K270" s="4">
        <f>INDEX(products!$A$1:$I$49,MATCH(Table2[[#This Row],[Product ID]],products!$A$1:$A$49,0),4)</f>
        <v>1</v>
      </c>
      <c r="L270" s="7">
        <f>INDEX(products!$A$1:$I$49,MATCH(Table2[[#This Row],[Product ID]],products!$A$1:$A$49,0),5)</f>
        <v>9.9499999999999993</v>
      </c>
      <c r="M270" s="7">
        <f t="shared" si="4"/>
        <v>19.899999999999999</v>
      </c>
      <c r="N270" t="str">
        <f>_xlfn.XLOOKUP(C270,customers!$A$1:$A$1001,customers!$I$1:$I$1001,,0)</f>
        <v>Yes</v>
      </c>
    </row>
    <row r="271" spans="1:14" x14ac:dyDescent="0.3">
      <c r="A271" s="2" t="s">
        <v>2009</v>
      </c>
      <c r="B271" s="5">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INDEX(products!$A$1:$I$49,MATCH(Table2[[#This Row],[Product ID]],products!$A$1:$A$49,0),8)</f>
        <v>Arabica</v>
      </c>
      <c r="J271" t="str">
        <f>INDEX(products!$A$1:$I$49,MATCH(Table2[[#This Row],[Product ID]],products!$A$1:$A$49,0),9)</f>
        <v>Dark</v>
      </c>
      <c r="K271" s="4">
        <f>INDEX(products!$A$1:$I$49,MATCH(Table2[[#This Row],[Product ID]],products!$A$1:$A$49,0),4)</f>
        <v>0.2</v>
      </c>
      <c r="L271" s="7">
        <f>INDEX(products!$A$1:$I$49,MATCH(Table2[[#This Row],[Product ID]],products!$A$1:$A$49,0),5)</f>
        <v>2.9849999999999999</v>
      </c>
      <c r="M271" s="7">
        <f t="shared" si="4"/>
        <v>5.97</v>
      </c>
      <c r="N271" t="str">
        <f>_xlfn.XLOOKUP(C271,customers!$A$1:$A$1001,customers!$I$1:$I$1001,,0)</f>
        <v>No</v>
      </c>
    </row>
    <row r="272" spans="1:14" x14ac:dyDescent="0.3">
      <c r="A272" s="2" t="s">
        <v>2015</v>
      </c>
      <c r="B272" s="5">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INDEX(products!$A$1:$I$49,MATCH(Table2[[#This Row],[Product ID]],products!$A$1:$A$49,0),8)</f>
        <v>Excelsa</v>
      </c>
      <c r="J272" t="str">
        <f>INDEX(products!$A$1:$I$49,MATCH(Table2[[#This Row],[Product ID]],products!$A$1:$A$49,0),9)</f>
        <v>Dark</v>
      </c>
      <c r="K272" s="4">
        <f>INDEX(products!$A$1:$I$49,MATCH(Table2[[#This Row],[Product ID]],products!$A$1:$A$49,0),4)</f>
        <v>0.5</v>
      </c>
      <c r="L272" s="7">
        <f>INDEX(products!$A$1:$I$49,MATCH(Table2[[#This Row],[Product ID]],products!$A$1:$A$49,0),5)</f>
        <v>7.29</v>
      </c>
      <c r="M272" s="7">
        <f t="shared" si="4"/>
        <v>7.29</v>
      </c>
      <c r="N272" t="str">
        <f>_xlfn.XLOOKUP(C272,customers!$A$1:$A$1001,customers!$I$1:$I$1001,,0)</f>
        <v>Yes</v>
      </c>
    </row>
    <row r="273" spans="1:14" x14ac:dyDescent="0.3">
      <c r="A273" s="2" t="s">
        <v>2019</v>
      </c>
      <c r="B273" s="5">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INDEX(products!$A$1:$I$49,MATCH(Table2[[#This Row],[Product ID]],products!$A$1:$A$49,0),8)</f>
        <v>Arabica</v>
      </c>
      <c r="J273" t="str">
        <f>INDEX(products!$A$1:$I$49,MATCH(Table2[[#This Row],[Product ID]],products!$A$1:$A$49,0),9)</f>
        <v>Dark</v>
      </c>
      <c r="K273" s="4">
        <f>INDEX(products!$A$1:$I$49,MATCH(Table2[[#This Row],[Product ID]],products!$A$1:$A$49,0),4)</f>
        <v>0.2</v>
      </c>
      <c r="L273" s="7">
        <f>INDEX(products!$A$1:$I$49,MATCH(Table2[[#This Row],[Product ID]],products!$A$1:$A$49,0),5)</f>
        <v>2.9849999999999999</v>
      </c>
      <c r="M273" s="7">
        <f t="shared" si="4"/>
        <v>11.94</v>
      </c>
      <c r="N273" t="str">
        <f>_xlfn.XLOOKUP(C273,customers!$A$1:$A$1001,customers!$I$1:$I$1001,,0)</f>
        <v>Yes</v>
      </c>
    </row>
    <row r="274" spans="1:14" x14ac:dyDescent="0.3">
      <c r="A274" s="2" t="s">
        <v>2025</v>
      </c>
      <c r="B274" s="5">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INDEX(products!$A$1:$I$49,MATCH(Table2[[#This Row],[Product ID]],products!$A$1:$A$49,0),8)</f>
        <v>Robusta</v>
      </c>
      <c r="J274" t="str">
        <f>INDEX(products!$A$1:$I$49,MATCH(Table2[[#This Row],[Product ID]],products!$A$1:$A$49,0),9)</f>
        <v>Light</v>
      </c>
      <c r="K274" s="4">
        <f>INDEX(products!$A$1:$I$49,MATCH(Table2[[#This Row],[Product ID]],products!$A$1:$A$49,0),4)</f>
        <v>1</v>
      </c>
      <c r="L274" s="7">
        <f>INDEX(products!$A$1:$I$49,MATCH(Table2[[#This Row],[Product ID]],products!$A$1:$A$49,0),5)</f>
        <v>11.95</v>
      </c>
      <c r="M274" s="7">
        <f t="shared" si="4"/>
        <v>71.699999999999989</v>
      </c>
      <c r="N274" t="str">
        <f>_xlfn.XLOOKUP(C274,customers!$A$1:$A$1001,customers!$I$1:$I$1001,,0)</f>
        <v>Yes</v>
      </c>
    </row>
    <row r="275" spans="1:14" x14ac:dyDescent="0.3">
      <c r="A275" s="2" t="s">
        <v>2032</v>
      </c>
      <c r="B275" s="5">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INDEX(products!$A$1:$I$49,MATCH(Table2[[#This Row],[Product ID]],products!$A$1:$A$49,0),8)</f>
        <v>Arabica</v>
      </c>
      <c r="J275" t="str">
        <f>INDEX(products!$A$1:$I$49,MATCH(Table2[[#This Row],[Product ID]],products!$A$1:$A$49,0),9)</f>
        <v>Light</v>
      </c>
      <c r="K275" s="4">
        <f>INDEX(products!$A$1:$I$49,MATCH(Table2[[#This Row],[Product ID]],products!$A$1:$A$49,0),4)</f>
        <v>0.2</v>
      </c>
      <c r="L275" s="7">
        <f>INDEX(products!$A$1:$I$49,MATCH(Table2[[#This Row],[Product ID]],products!$A$1:$A$49,0),5)</f>
        <v>3.8849999999999998</v>
      </c>
      <c r="M275" s="7">
        <f t="shared" si="4"/>
        <v>7.77</v>
      </c>
      <c r="N275" t="str">
        <f>_xlfn.XLOOKUP(C275,customers!$A$1:$A$1001,customers!$I$1:$I$1001,,0)</f>
        <v>No</v>
      </c>
    </row>
    <row r="276" spans="1:14" x14ac:dyDescent="0.3">
      <c r="A276" s="2" t="s">
        <v>2038</v>
      </c>
      <c r="B276" s="5">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INDEX(products!$A$1:$I$49,MATCH(Table2[[#This Row],[Product ID]],products!$A$1:$A$49,0),8)</f>
        <v>Arabica</v>
      </c>
      <c r="J276" t="str">
        <f>INDEX(products!$A$1:$I$49,MATCH(Table2[[#This Row],[Product ID]],products!$A$1:$A$49,0),9)</f>
        <v>Medium</v>
      </c>
      <c r="K276" s="4">
        <f>INDEX(products!$A$1:$I$49,MATCH(Table2[[#This Row],[Product ID]],products!$A$1:$A$49,0),4)</f>
        <v>2.5</v>
      </c>
      <c r="L276" s="7">
        <f>INDEX(products!$A$1:$I$49,MATCH(Table2[[#This Row],[Product ID]],products!$A$1:$A$49,0),5)</f>
        <v>25.874999999999996</v>
      </c>
      <c r="M276" s="7">
        <f t="shared" si="4"/>
        <v>25.874999999999996</v>
      </c>
      <c r="N276" t="str">
        <f>_xlfn.XLOOKUP(C276,customers!$A$1:$A$1001,customers!$I$1:$I$1001,,0)</f>
        <v>No</v>
      </c>
    </row>
    <row r="277" spans="1:14" x14ac:dyDescent="0.3">
      <c r="A277" s="2" t="s">
        <v>2044</v>
      </c>
      <c r="B277" s="5">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INDEX(products!$A$1:$I$49,MATCH(Table2[[#This Row],[Product ID]],products!$A$1:$A$49,0),8)</f>
        <v>Excelsa</v>
      </c>
      <c r="J277" t="str">
        <f>INDEX(products!$A$1:$I$49,MATCH(Table2[[#This Row],[Product ID]],products!$A$1:$A$49,0),9)</f>
        <v>Light</v>
      </c>
      <c r="K277" s="4">
        <f>INDEX(products!$A$1:$I$49,MATCH(Table2[[#This Row],[Product ID]],products!$A$1:$A$49,0),4)</f>
        <v>2.5</v>
      </c>
      <c r="L277" s="7">
        <f>INDEX(products!$A$1:$I$49,MATCH(Table2[[#This Row],[Product ID]],products!$A$1:$A$49,0),5)</f>
        <v>34.154999999999994</v>
      </c>
      <c r="M277" s="7">
        <f t="shared" si="4"/>
        <v>204.92999999999995</v>
      </c>
      <c r="N277" t="str">
        <f>_xlfn.XLOOKUP(C277,customers!$A$1:$A$1001,customers!$I$1:$I$1001,,0)</f>
        <v>No</v>
      </c>
    </row>
    <row r="278" spans="1:14" x14ac:dyDescent="0.3">
      <c r="A278" s="2" t="s">
        <v>2050</v>
      </c>
      <c r="B278" s="5">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INDEX(products!$A$1:$I$49,MATCH(Table2[[#This Row],[Product ID]],products!$A$1:$A$49,0),8)</f>
        <v>Robusta</v>
      </c>
      <c r="J278" t="str">
        <f>INDEX(products!$A$1:$I$49,MATCH(Table2[[#This Row],[Product ID]],products!$A$1:$A$49,0),9)</f>
        <v>Light</v>
      </c>
      <c r="K278" s="4">
        <f>INDEX(products!$A$1:$I$49,MATCH(Table2[[#This Row],[Product ID]],products!$A$1:$A$49,0),4)</f>
        <v>2.5</v>
      </c>
      <c r="L278" s="7">
        <f>INDEX(products!$A$1:$I$49,MATCH(Table2[[#This Row],[Product ID]],products!$A$1:$A$49,0),5)</f>
        <v>27.484999999999996</v>
      </c>
      <c r="M278" s="7">
        <f t="shared" si="4"/>
        <v>109.93999999999998</v>
      </c>
      <c r="N278" t="str">
        <f>_xlfn.XLOOKUP(C278,customers!$A$1:$A$1001,customers!$I$1:$I$1001,,0)</f>
        <v>Yes</v>
      </c>
    </row>
    <row r="279" spans="1:14" x14ac:dyDescent="0.3">
      <c r="A279" s="2" t="s">
        <v>2056</v>
      </c>
      <c r="B279" s="5">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INDEX(products!$A$1:$I$49,MATCH(Table2[[#This Row],[Product ID]],products!$A$1:$A$49,0),8)</f>
        <v>Excelsa</v>
      </c>
      <c r="J279" t="str">
        <f>INDEX(products!$A$1:$I$49,MATCH(Table2[[#This Row],[Product ID]],products!$A$1:$A$49,0),9)</f>
        <v>Light</v>
      </c>
      <c r="K279" s="4">
        <f>INDEX(products!$A$1:$I$49,MATCH(Table2[[#This Row],[Product ID]],products!$A$1:$A$49,0),4)</f>
        <v>1</v>
      </c>
      <c r="L279" s="7">
        <f>INDEX(products!$A$1:$I$49,MATCH(Table2[[#This Row],[Product ID]],products!$A$1:$A$49,0),5)</f>
        <v>14.85</v>
      </c>
      <c r="M279" s="7">
        <f t="shared" si="4"/>
        <v>89.1</v>
      </c>
      <c r="N279" t="str">
        <f>_xlfn.XLOOKUP(C279,customers!$A$1:$A$1001,customers!$I$1:$I$1001,,0)</f>
        <v>No</v>
      </c>
    </row>
    <row r="280" spans="1:14" x14ac:dyDescent="0.3">
      <c r="A280" s="2" t="s">
        <v>2062</v>
      </c>
      <c r="B280" s="5">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INDEX(products!$A$1:$I$49,MATCH(Table2[[#This Row],[Product ID]],products!$A$1:$A$49,0),8)</f>
        <v>Arabica</v>
      </c>
      <c r="J280" t="str">
        <f>INDEX(products!$A$1:$I$49,MATCH(Table2[[#This Row],[Product ID]],products!$A$1:$A$49,0),9)</f>
        <v>Light</v>
      </c>
      <c r="K280" s="4">
        <f>INDEX(products!$A$1:$I$49,MATCH(Table2[[#This Row],[Product ID]],products!$A$1:$A$49,0),4)</f>
        <v>0.2</v>
      </c>
      <c r="L280" s="7">
        <f>INDEX(products!$A$1:$I$49,MATCH(Table2[[#This Row],[Product ID]],products!$A$1:$A$49,0),5)</f>
        <v>3.8849999999999998</v>
      </c>
      <c r="M280" s="7">
        <f t="shared" si="4"/>
        <v>7.77</v>
      </c>
      <c r="N280" t="str">
        <f>_xlfn.XLOOKUP(C280,customers!$A$1:$A$1001,customers!$I$1:$I$1001,,0)</f>
        <v>Yes</v>
      </c>
    </row>
    <row r="281" spans="1:14" x14ac:dyDescent="0.3">
      <c r="A281" s="2" t="s">
        <v>2068</v>
      </c>
      <c r="B281" s="5">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INDEX(products!$A$1:$I$49,MATCH(Table2[[#This Row],[Product ID]],products!$A$1:$A$49,0),8)</f>
        <v>Liberica</v>
      </c>
      <c r="J281" t="str">
        <f>INDEX(products!$A$1:$I$49,MATCH(Table2[[#This Row],[Product ID]],products!$A$1:$A$49,0),9)</f>
        <v>Medium</v>
      </c>
      <c r="K281" s="4">
        <f>INDEX(products!$A$1:$I$49,MATCH(Table2[[#This Row],[Product ID]],products!$A$1:$A$49,0),4)</f>
        <v>2.5</v>
      </c>
      <c r="L281" s="7">
        <f>INDEX(products!$A$1:$I$49,MATCH(Table2[[#This Row],[Product ID]],products!$A$1:$A$49,0),5)</f>
        <v>33.464999999999996</v>
      </c>
      <c r="M281" s="7">
        <f t="shared" si="4"/>
        <v>33.464999999999996</v>
      </c>
      <c r="N281" t="str">
        <f>_xlfn.XLOOKUP(C281,customers!$A$1:$A$1001,customers!$I$1:$I$1001,,0)</f>
        <v>Yes</v>
      </c>
    </row>
    <row r="282" spans="1:14" x14ac:dyDescent="0.3">
      <c r="A282" s="2" t="s">
        <v>2074</v>
      </c>
      <c r="B282" s="5">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INDEX(products!$A$1:$I$49,MATCH(Table2[[#This Row],[Product ID]],products!$A$1:$A$49,0),8)</f>
        <v>Excelsa</v>
      </c>
      <c r="J282" t="str">
        <f>INDEX(products!$A$1:$I$49,MATCH(Table2[[#This Row],[Product ID]],products!$A$1:$A$49,0),9)</f>
        <v>Medium</v>
      </c>
      <c r="K282" s="4">
        <f>INDEX(products!$A$1:$I$49,MATCH(Table2[[#This Row],[Product ID]],products!$A$1:$A$49,0),4)</f>
        <v>0.5</v>
      </c>
      <c r="L282" s="7">
        <f>INDEX(products!$A$1:$I$49,MATCH(Table2[[#This Row],[Product ID]],products!$A$1:$A$49,0),5)</f>
        <v>8.25</v>
      </c>
      <c r="M282" s="7">
        <f t="shared" si="4"/>
        <v>41.25</v>
      </c>
      <c r="N282" t="str">
        <f>_xlfn.XLOOKUP(C282,customers!$A$1:$A$1001,customers!$I$1:$I$1001,,0)</f>
        <v>Yes</v>
      </c>
    </row>
    <row r="283" spans="1:14" x14ac:dyDescent="0.3">
      <c r="A283" s="2" t="s">
        <v>2079</v>
      </c>
      <c r="B283" s="5">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INDEX(products!$A$1:$I$49,MATCH(Table2[[#This Row],[Product ID]],products!$A$1:$A$49,0),8)</f>
        <v>Excelsa</v>
      </c>
      <c r="J283" t="str">
        <f>INDEX(products!$A$1:$I$49,MATCH(Table2[[#This Row],[Product ID]],products!$A$1:$A$49,0),9)</f>
        <v>Light</v>
      </c>
      <c r="K283" s="4">
        <f>INDEX(products!$A$1:$I$49,MATCH(Table2[[#This Row],[Product ID]],products!$A$1:$A$49,0),4)</f>
        <v>1</v>
      </c>
      <c r="L283" s="7">
        <f>INDEX(products!$A$1:$I$49,MATCH(Table2[[#This Row],[Product ID]],products!$A$1:$A$49,0),5)</f>
        <v>14.85</v>
      </c>
      <c r="M283" s="7">
        <f t="shared" si="4"/>
        <v>59.4</v>
      </c>
      <c r="N283" t="str">
        <f>_xlfn.XLOOKUP(C283,customers!$A$1:$A$1001,customers!$I$1:$I$1001,,0)</f>
        <v>Yes</v>
      </c>
    </row>
    <row r="284" spans="1:14" x14ac:dyDescent="0.3">
      <c r="A284" s="2" t="s">
        <v>2085</v>
      </c>
      <c r="B284" s="5">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INDEX(products!$A$1:$I$49,MATCH(Table2[[#This Row],[Product ID]],products!$A$1:$A$49,0),8)</f>
        <v>Arabica</v>
      </c>
      <c r="J284" t="str">
        <f>INDEX(products!$A$1:$I$49,MATCH(Table2[[#This Row],[Product ID]],products!$A$1:$A$49,0),9)</f>
        <v>Light</v>
      </c>
      <c r="K284" s="4">
        <f>INDEX(products!$A$1:$I$49,MATCH(Table2[[#This Row],[Product ID]],products!$A$1:$A$49,0),4)</f>
        <v>0.5</v>
      </c>
      <c r="L284" s="7">
        <f>INDEX(products!$A$1:$I$49,MATCH(Table2[[#This Row],[Product ID]],products!$A$1:$A$49,0),5)</f>
        <v>7.77</v>
      </c>
      <c r="M284" s="7">
        <f t="shared" si="4"/>
        <v>7.77</v>
      </c>
      <c r="N284" t="str">
        <f>_xlfn.XLOOKUP(C284,customers!$A$1:$A$1001,customers!$I$1:$I$1001,,0)</f>
        <v>No</v>
      </c>
    </row>
    <row r="285" spans="1:14" x14ac:dyDescent="0.3">
      <c r="A285" s="2" t="s">
        <v>2091</v>
      </c>
      <c r="B285" s="5">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INDEX(products!$A$1:$I$49,MATCH(Table2[[#This Row],[Product ID]],products!$A$1:$A$49,0),8)</f>
        <v>Robusta</v>
      </c>
      <c r="J285" t="str">
        <f>INDEX(products!$A$1:$I$49,MATCH(Table2[[#This Row],[Product ID]],products!$A$1:$A$49,0),9)</f>
        <v>Dark</v>
      </c>
      <c r="K285" s="4">
        <f>INDEX(products!$A$1:$I$49,MATCH(Table2[[#This Row],[Product ID]],products!$A$1:$A$49,0),4)</f>
        <v>0.5</v>
      </c>
      <c r="L285" s="7">
        <f>INDEX(products!$A$1:$I$49,MATCH(Table2[[#This Row],[Product ID]],products!$A$1:$A$49,0),5)</f>
        <v>5.3699999999999992</v>
      </c>
      <c r="M285" s="7">
        <f t="shared" si="4"/>
        <v>5.3699999999999992</v>
      </c>
      <c r="N285" t="str">
        <f>_xlfn.XLOOKUP(C285,customers!$A$1:$A$1001,customers!$I$1:$I$1001,,0)</f>
        <v>Yes</v>
      </c>
    </row>
    <row r="286" spans="1:14" x14ac:dyDescent="0.3">
      <c r="A286" s="2" t="s">
        <v>2097</v>
      </c>
      <c r="B286" s="5">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INDEX(products!$A$1:$I$49,MATCH(Table2[[#This Row],[Product ID]],products!$A$1:$A$49,0),8)</f>
        <v>Excelsa</v>
      </c>
      <c r="J286" t="str">
        <f>INDEX(products!$A$1:$I$49,MATCH(Table2[[#This Row],[Product ID]],products!$A$1:$A$49,0),9)</f>
        <v>Medium</v>
      </c>
      <c r="K286" s="4">
        <f>INDEX(products!$A$1:$I$49,MATCH(Table2[[#This Row],[Product ID]],products!$A$1:$A$49,0),4)</f>
        <v>2.5</v>
      </c>
      <c r="L286" s="7">
        <f>INDEX(products!$A$1:$I$49,MATCH(Table2[[#This Row],[Product ID]],products!$A$1:$A$49,0),5)</f>
        <v>31.624999999999996</v>
      </c>
      <c r="M286" s="7">
        <f t="shared" si="4"/>
        <v>94.874999999999986</v>
      </c>
      <c r="N286" t="str">
        <f>_xlfn.XLOOKUP(C286,customers!$A$1:$A$1001,customers!$I$1:$I$1001,,0)</f>
        <v>No</v>
      </c>
    </row>
    <row r="287" spans="1:14" x14ac:dyDescent="0.3">
      <c r="A287" s="2" t="s">
        <v>2102</v>
      </c>
      <c r="B287" s="5">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INDEX(products!$A$1:$I$49,MATCH(Table2[[#This Row],[Product ID]],products!$A$1:$A$49,0),8)</f>
        <v>Liberica</v>
      </c>
      <c r="J287" t="str">
        <f>INDEX(products!$A$1:$I$49,MATCH(Table2[[#This Row],[Product ID]],products!$A$1:$A$49,0),9)</f>
        <v>Light</v>
      </c>
      <c r="K287" s="4">
        <f>INDEX(products!$A$1:$I$49,MATCH(Table2[[#This Row],[Product ID]],products!$A$1:$A$49,0),4)</f>
        <v>2.5</v>
      </c>
      <c r="L287" s="7">
        <f>INDEX(products!$A$1:$I$49,MATCH(Table2[[#This Row],[Product ID]],products!$A$1:$A$49,0),5)</f>
        <v>36.454999999999998</v>
      </c>
      <c r="M287" s="7">
        <f t="shared" si="4"/>
        <v>36.454999999999998</v>
      </c>
      <c r="N287" t="str">
        <f>_xlfn.XLOOKUP(C287,customers!$A$1:$A$1001,customers!$I$1:$I$1001,,0)</f>
        <v>No</v>
      </c>
    </row>
    <row r="288" spans="1:14" x14ac:dyDescent="0.3">
      <c r="A288" s="2" t="s">
        <v>2107</v>
      </c>
      <c r="B288" s="5">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INDEX(products!$A$1:$I$49,MATCH(Table2[[#This Row],[Product ID]],products!$A$1:$A$49,0),8)</f>
        <v>Arabica</v>
      </c>
      <c r="J288" t="str">
        <f>INDEX(products!$A$1:$I$49,MATCH(Table2[[#This Row],[Product ID]],products!$A$1:$A$49,0),9)</f>
        <v>Medium</v>
      </c>
      <c r="K288" s="4">
        <f>INDEX(products!$A$1:$I$49,MATCH(Table2[[#This Row],[Product ID]],products!$A$1:$A$49,0),4)</f>
        <v>0.2</v>
      </c>
      <c r="L288" s="7">
        <f>INDEX(products!$A$1:$I$49,MATCH(Table2[[#This Row],[Product ID]],products!$A$1:$A$49,0),5)</f>
        <v>3.375</v>
      </c>
      <c r="M288" s="7">
        <f t="shared" si="4"/>
        <v>13.5</v>
      </c>
      <c r="N288" t="str">
        <f>_xlfn.XLOOKUP(C288,customers!$A$1:$A$1001,customers!$I$1:$I$1001,,0)</f>
        <v>Yes</v>
      </c>
    </row>
    <row r="289" spans="1:14" x14ac:dyDescent="0.3">
      <c r="A289" s="2" t="s">
        <v>2112</v>
      </c>
      <c r="B289" s="5">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INDEX(products!$A$1:$I$49,MATCH(Table2[[#This Row],[Product ID]],products!$A$1:$A$49,0),8)</f>
        <v>Robusta</v>
      </c>
      <c r="J289" t="str">
        <f>INDEX(products!$A$1:$I$49,MATCH(Table2[[#This Row],[Product ID]],products!$A$1:$A$49,0),9)</f>
        <v>Light</v>
      </c>
      <c r="K289" s="4">
        <f>INDEX(products!$A$1:$I$49,MATCH(Table2[[#This Row],[Product ID]],products!$A$1:$A$49,0),4)</f>
        <v>0.2</v>
      </c>
      <c r="L289" s="7">
        <f>INDEX(products!$A$1:$I$49,MATCH(Table2[[#This Row],[Product ID]],products!$A$1:$A$49,0),5)</f>
        <v>3.5849999999999995</v>
      </c>
      <c r="M289" s="7">
        <f t="shared" si="4"/>
        <v>14.339999999999998</v>
      </c>
      <c r="N289" t="str">
        <f>_xlfn.XLOOKUP(C289,customers!$A$1:$A$1001,customers!$I$1:$I$1001,,0)</f>
        <v>No</v>
      </c>
    </row>
    <row r="290" spans="1:14" x14ac:dyDescent="0.3">
      <c r="A290" s="2" t="s">
        <v>2118</v>
      </c>
      <c r="B290" s="5">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INDEX(products!$A$1:$I$49,MATCH(Table2[[#This Row],[Product ID]],products!$A$1:$A$49,0),8)</f>
        <v>Excelsa</v>
      </c>
      <c r="J290" t="str">
        <f>INDEX(products!$A$1:$I$49,MATCH(Table2[[#This Row],[Product ID]],products!$A$1:$A$49,0),9)</f>
        <v>Medium</v>
      </c>
      <c r="K290" s="4">
        <f>INDEX(products!$A$1:$I$49,MATCH(Table2[[#This Row],[Product ID]],products!$A$1:$A$49,0),4)</f>
        <v>0.5</v>
      </c>
      <c r="L290" s="7">
        <f>INDEX(products!$A$1:$I$49,MATCH(Table2[[#This Row],[Product ID]],products!$A$1:$A$49,0),5)</f>
        <v>8.25</v>
      </c>
      <c r="M290" s="7">
        <f t="shared" si="4"/>
        <v>8.25</v>
      </c>
      <c r="N290" t="str">
        <f>_xlfn.XLOOKUP(C290,customers!$A$1:$A$1001,customers!$I$1:$I$1001,,0)</f>
        <v>Yes</v>
      </c>
    </row>
    <row r="291" spans="1:14" x14ac:dyDescent="0.3">
      <c r="A291" s="2" t="s">
        <v>2123</v>
      </c>
      <c r="B291" s="5">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INDEX(products!$A$1:$I$49,MATCH(Table2[[#This Row],[Product ID]],products!$A$1:$A$49,0),8)</f>
        <v>Robusta</v>
      </c>
      <c r="J291" t="str">
        <f>INDEX(products!$A$1:$I$49,MATCH(Table2[[#This Row],[Product ID]],products!$A$1:$A$49,0),9)</f>
        <v>Dark</v>
      </c>
      <c r="K291" s="4">
        <f>INDEX(products!$A$1:$I$49,MATCH(Table2[[#This Row],[Product ID]],products!$A$1:$A$49,0),4)</f>
        <v>0.2</v>
      </c>
      <c r="L291" s="7">
        <f>INDEX(products!$A$1:$I$49,MATCH(Table2[[#This Row],[Product ID]],products!$A$1:$A$49,0),5)</f>
        <v>2.6849999999999996</v>
      </c>
      <c r="M291" s="7">
        <f t="shared" si="4"/>
        <v>13.424999999999997</v>
      </c>
      <c r="N291" t="str">
        <f>_xlfn.XLOOKUP(C291,customers!$A$1:$A$1001,customers!$I$1:$I$1001,,0)</f>
        <v>Yes</v>
      </c>
    </row>
    <row r="292" spans="1:14" x14ac:dyDescent="0.3">
      <c r="A292" s="2" t="s">
        <v>2127</v>
      </c>
      <c r="B292" s="5">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INDEX(products!$A$1:$I$49,MATCH(Table2[[#This Row],[Product ID]],products!$A$1:$A$49,0),8)</f>
        <v>Arabica</v>
      </c>
      <c r="J292" t="str">
        <f>INDEX(products!$A$1:$I$49,MATCH(Table2[[#This Row],[Product ID]],products!$A$1:$A$49,0),9)</f>
        <v>Dark</v>
      </c>
      <c r="K292" s="4">
        <f>INDEX(products!$A$1:$I$49,MATCH(Table2[[#This Row],[Product ID]],products!$A$1:$A$49,0),4)</f>
        <v>1</v>
      </c>
      <c r="L292" s="7">
        <f>INDEX(products!$A$1:$I$49,MATCH(Table2[[#This Row],[Product ID]],products!$A$1:$A$49,0),5)</f>
        <v>9.9499999999999993</v>
      </c>
      <c r="M292" s="7">
        <f t="shared" si="4"/>
        <v>49.75</v>
      </c>
      <c r="N292" t="str">
        <f>_xlfn.XLOOKUP(C292,customers!$A$1:$A$1001,customers!$I$1:$I$1001,,0)</f>
        <v>No</v>
      </c>
    </row>
    <row r="293" spans="1:14" x14ac:dyDescent="0.3">
      <c r="A293" s="2" t="s">
        <v>2133</v>
      </c>
      <c r="B293" s="5">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INDEX(products!$A$1:$I$49,MATCH(Table2[[#This Row],[Product ID]],products!$A$1:$A$49,0),8)</f>
        <v>Excelsa</v>
      </c>
      <c r="J293" t="str">
        <f>INDEX(products!$A$1:$I$49,MATCH(Table2[[#This Row],[Product ID]],products!$A$1:$A$49,0),9)</f>
        <v>Medium</v>
      </c>
      <c r="K293" s="4">
        <f>INDEX(products!$A$1:$I$49,MATCH(Table2[[#This Row],[Product ID]],products!$A$1:$A$49,0),4)</f>
        <v>0.5</v>
      </c>
      <c r="L293" s="7">
        <f>INDEX(products!$A$1:$I$49,MATCH(Table2[[#This Row],[Product ID]],products!$A$1:$A$49,0),5)</f>
        <v>8.25</v>
      </c>
      <c r="M293" s="7">
        <f t="shared" si="4"/>
        <v>16.5</v>
      </c>
      <c r="N293" t="str">
        <f>_xlfn.XLOOKUP(C293,customers!$A$1:$A$1001,customers!$I$1:$I$1001,,0)</f>
        <v>No</v>
      </c>
    </row>
    <row r="294" spans="1:14" x14ac:dyDescent="0.3">
      <c r="A294" s="2" t="s">
        <v>2137</v>
      </c>
      <c r="B294" s="5">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INDEX(products!$A$1:$I$49,MATCH(Table2[[#This Row],[Product ID]],products!$A$1:$A$49,0),8)</f>
        <v>Arabica</v>
      </c>
      <c r="J294" t="str">
        <f>INDEX(products!$A$1:$I$49,MATCH(Table2[[#This Row],[Product ID]],products!$A$1:$A$49,0),9)</f>
        <v>Dark</v>
      </c>
      <c r="K294" s="4">
        <f>INDEX(products!$A$1:$I$49,MATCH(Table2[[#This Row],[Product ID]],products!$A$1:$A$49,0),4)</f>
        <v>0.5</v>
      </c>
      <c r="L294" s="7">
        <f>INDEX(products!$A$1:$I$49,MATCH(Table2[[#This Row],[Product ID]],products!$A$1:$A$49,0),5)</f>
        <v>5.97</v>
      </c>
      <c r="M294" s="7">
        <f t="shared" si="4"/>
        <v>17.91</v>
      </c>
      <c r="N294" t="str">
        <f>_xlfn.XLOOKUP(C294,customers!$A$1:$A$1001,customers!$I$1:$I$1001,,0)</f>
        <v>No</v>
      </c>
    </row>
    <row r="295" spans="1:14" x14ac:dyDescent="0.3">
      <c r="A295" s="2" t="s">
        <v>2142</v>
      </c>
      <c r="B295" s="5">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INDEX(products!$A$1:$I$49,MATCH(Table2[[#This Row],[Product ID]],products!$A$1:$A$49,0),8)</f>
        <v>Arabica</v>
      </c>
      <c r="J295" t="str">
        <f>INDEX(products!$A$1:$I$49,MATCH(Table2[[#This Row],[Product ID]],products!$A$1:$A$49,0),9)</f>
        <v>Dark</v>
      </c>
      <c r="K295" s="4">
        <f>INDEX(products!$A$1:$I$49,MATCH(Table2[[#This Row],[Product ID]],products!$A$1:$A$49,0),4)</f>
        <v>0.5</v>
      </c>
      <c r="L295" s="7">
        <f>INDEX(products!$A$1:$I$49,MATCH(Table2[[#This Row],[Product ID]],products!$A$1:$A$49,0),5)</f>
        <v>5.97</v>
      </c>
      <c r="M295" s="7">
        <f t="shared" si="4"/>
        <v>29.849999999999998</v>
      </c>
      <c r="N295" t="str">
        <f>_xlfn.XLOOKUP(C295,customers!$A$1:$A$1001,customers!$I$1:$I$1001,,0)</f>
        <v>No</v>
      </c>
    </row>
    <row r="296" spans="1:14" x14ac:dyDescent="0.3">
      <c r="A296" s="2" t="s">
        <v>2148</v>
      </c>
      <c r="B296" s="5">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INDEX(products!$A$1:$I$49,MATCH(Table2[[#This Row],[Product ID]],products!$A$1:$A$49,0),8)</f>
        <v>Excelsa</v>
      </c>
      <c r="J296" t="str">
        <f>INDEX(products!$A$1:$I$49,MATCH(Table2[[#This Row],[Product ID]],products!$A$1:$A$49,0),9)</f>
        <v>Light</v>
      </c>
      <c r="K296" s="4">
        <f>INDEX(products!$A$1:$I$49,MATCH(Table2[[#This Row],[Product ID]],products!$A$1:$A$49,0),4)</f>
        <v>1</v>
      </c>
      <c r="L296" s="7">
        <f>INDEX(products!$A$1:$I$49,MATCH(Table2[[#This Row],[Product ID]],products!$A$1:$A$49,0),5)</f>
        <v>14.85</v>
      </c>
      <c r="M296" s="7">
        <f t="shared" si="4"/>
        <v>44.55</v>
      </c>
      <c r="N296" t="str">
        <f>_xlfn.XLOOKUP(C296,customers!$A$1:$A$1001,customers!$I$1:$I$1001,,0)</f>
        <v>No</v>
      </c>
    </row>
    <row r="297" spans="1:14" x14ac:dyDescent="0.3">
      <c r="A297" s="2" t="s">
        <v>2153</v>
      </c>
      <c r="B297" s="5">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INDEX(products!$A$1:$I$49,MATCH(Table2[[#This Row],[Product ID]],products!$A$1:$A$49,0),8)</f>
        <v>Excelsa</v>
      </c>
      <c r="J297" t="str">
        <f>INDEX(products!$A$1:$I$49,MATCH(Table2[[#This Row],[Product ID]],products!$A$1:$A$49,0),9)</f>
        <v>Medium</v>
      </c>
      <c r="K297" s="4">
        <f>INDEX(products!$A$1:$I$49,MATCH(Table2[[#This Row],[Product ID]],products!$A$1:$A$49,0),4)</f>
        <v>1</v>
      </c>
      <c r="L297" s="7">
        <f>INDEX(products!$A$1:$I$49,MATCH(Table2[[#This Row],[Product ID]],products!$A$1:$A$49,0),5)</f>
        <v>13.75</v>
      </c>
      <c r="M297" s="7">
        <f t="shared" si="4"/>
        <v>27.5</v>
      </c>
      <c r="N297" t="str">
        <f>_xlfn.XLOOKUP(C297,customers!$A$1:$A$1001,customers!$I$1:$I$1001,,0)</f>
        <v>No</v>
      </c>
    </row>
    <row r="298" spans="1:14" x14ac:dyDescent="0.3">
      <c r="A298" s="2" t="s">
        <v>2157</v>
      </c>
      <c r="B298" s="5">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INDEX(products!$A$1:$I$49,MATCH(Table2[[#This Row],[Product ID]],products!$A$1:$A$49,0),8)</f>
        <v>Robusta</v>
      </c>
      <c r="J298" t="str">
        <f>INDEX(products!$A$1:$I$49,MATCH(Table2[[#This Row],[Product ID]],products!$A$1:$A$49,0),9)</f>
        <v>Medium</v>
      </c>
      <c r="K298" s="4">
        <f>INDEX(products!$A$1:$I$49,MATCH(Table2[[#This Row],[Product ID]],products!$A$1:$A$49,0),4)</f>
        <v>0.5</v>
      </c>
      <c r="L298" s="7">
        <f>INDEX(products!$A$1:$I$49,MATCH(Table2[[#This Row],[Product ID]],products!$A$1:$A$49,0),5)</f>
        <v>5.97</v>
      </c>
      <c r="M298" s="7">
        <f t="shared" si="4"/>
        <v>35.82</v>
      </c>
      <c r="N298" t="str">
        <f>_xlfn.XLOOKUP(C298,customers!$A$1:$A$1001,customers!$I$1:$I$1001,,0)</f>
        <v>Yes</v>
      </c>
    </row>
    <row r="299" spans="1:14" x14ac:dyDescent="0.3">
      <c r="A299" s="2" t="s">
        <v>2163</v>
      </c>
      <c r="B299" s="5">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INDEX(products!$A$1:$I$49,MATCH(Table2[[#This Row],[Product ID]],products!$A$1:$A$49,0),8)</f>
        <v>Robusta</v>
      </c>
      <c r="J299" t="str">
        <f>INDEX(products!$A$1:$I$49,MATCH(Table2[[#This Row],[Product ID]],products!$A$1:$A$49,0),9)</f>
        <v>Dark</v>
      </c>
      <c r="K299" s="4">
        <f>INDEX(products!$A$1:$I$49,MATCH(Table2[[#This Row],[Product ID]],products!$A$1:$A$49,0),4)</f>
        <v>0.5</v>
      </c>
      <c r="L299" s="7">
        <f>INDEX(products!$A$1:$I$49,MATCH(Table2[[#This Row],[Product ID]],products!$A$1:$A$49,0),5)</f>
        <v>5.3699999999999992</v>
      </c>
      <c r="M299" s="7">
        <f t="shared" si="4"/>
        <v>16.11</v>
      </c>
      <c r="N299" t="str">
        <f>_xlfn.XLOOKUP(C299,customers!$A$1:$A$1001,customers!$I$1:$I$1001,,0)</f>
        <v>Yes</v>
      </c>
    </row>
    <row r="300" spans="1:14" x14ac:dyDescent="0.3">
      <c r="A300" s="2" t="s">
        <v>2169</v>
      </c>
      <c r="B300" s="5">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INDEX(products!$A$1:$I$49,MATCH(Table2[[#This Row],[Product ID]],products!$A$1:$A$49,0),8)</f>
        <v>Excelsa</v>
      </c>
      <c r="J300" t="str">
        <f>INDEX(products!$A$1:$I$49,MATCH(Table2[[#This Row],[Product ID]],products!$A$1:$A$49,0),9)</f>
        <v>Light</v>
      </c>
      <c r="K300" s="4">
        <f>INDEX(products!$A$1:$I$49,MATCH(Table2[[#This Row],[Product ID]],products!$A$1:$A$49,0),4)</f>
        <v>0.2</v>
      </c>
      <c r="L300" s="7">
        <f>INDEX(products!$A$1:$I$49,MATCH(Table2[[#This Row],[Product ID]],products!$A$1:$A$49,0),5)</f>
        <v>4.4550000000000001</v>
      </c>
      <c r="M300" s="7">
        <f t="shared" si="4"/>
        <v>26.73</v>
      </c>
      <c r="N300" t="str">
        <f>_xlfn.XLOOKUP(C300,customers!$A$1:$A$1001,customers!$I$1:$I$1001,,0)</f>
        <v>Yes</v>
      </c>
    </row>
    <row r="301" spans="1:14" x14ac:dyDescent="0.3">
      <c r="A301" s="2" t="s">
        <v>2175</v>
      </c>
      <c r="B301" s="5">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INDEX(products!$A$1:$I$49,MATCH(Table2[[#This Row],[Product ID]],products!$A$1:$A$49,0),8)</f>
        <v>Excelsa</v>
      </c>
      <c r="J301" t="str">
        <f>INDEX(products!$A$1:$I$49,MATCH(Table2[[#This Row],[Product ID]],products!$A$1:$A$49,0),9)</f>
        <v>Light</v>
      </c>
      <c r="K301" s="4">
        <f>INDEX(products!$A$1:$I$49,MATCH(Table2[[#This Row],[Product ID]],products!$A$1:$A$49,0),4)</f>
        <v>2.5</v>
      </c>
      <c r="L301" s="7">
        <f>INDEX(products!$A$1:$I$49,MATCH(Table2[[#This Row],[Product ID]],products!$A$1:$A$49,0),5)</f>
        <v>34.154999999999994</v>
      </c>
      <c r="M301" s="7">
        <f t="shared" si="4"/>
        <v>204.92999999999995</v>
      </c>
      <c r="N301" t="str">
        <f>_xlfn.XLOOKUP(C301,customers!$A$1:$A$1001,customers!$I$1:$I$1001,,0)</f>
        <v>Yes</v>
      </c>
    </row>
    <row r="302" spans="1:14" x14ac:dyDescent="0.3">
      <c r="A302" s="2" t="s">
        <v>2181</v>
      </c>
      <c r="B302" s="5">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INDEX(products!$A$1:$I$49,MATCH(Table2[[#This Row],[Product ID]],products!$A$1:$A$49,0),8)</f>
        <v>Arabica</v>
      </c>
      <c r="J302" t="str">
        <f>INDEX(products!$A$1:$I$49,MATCH(Table2[[#This Row],[Product ID]],products!$A$1:$A$49,0),9)</f>
        <v>Light</v>
      </c>
      <c r="K302" s="4">
        <f>INDEX(products!$A$1:$I$49,MATCH(Table2[[#This Row],[Product ID]],products!$A$1:$A$49,0),4)</f>
        <v>1</v>
      </c>
      <c r="L302" s="7">
        <f>INDEX(products!$A$1:$I$49,MATCH(Table2[[#This Row],[Product ID]],products!$A$1:$A$49,0),5)</f>
        <v>12.95</v>
      </c>
      <c r="M302" s="7">
        <f t="shared" si="4"/>
        <v>38.849999999999994</v>
      </c>
      <c r="N302" t="str">
        <f>_xlfn.XLOOKUP(C302,customers!$A$1:$A$1001,customers!$I$1:$I$1001,,0)</f>
        <v>Yes</v>
      </c>
    </row>
    <row r="303" spans="1:14" x14ac:dyDescent="0.3">
      <c r="A303" s="2" t="s">
        <v>2187</v>
      </c>
      <c r="B303" s="5">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INDEX(products!$A$1:$I$49,MATCH(Table2[[#This Row],[Product ID]],products!$A$1:$A$49,0),8)</f>
        <v>Liberica</v>
      </c>
      <c r="J303" t="str">
        <f>INDEX(products!$A$1:$I$49,MATCH(Table2[[#This Row],[Product ID]],products!$A$1:$A$49,0),9)</f>
        <v>Dark</v>
      </c>
      <c r="K303" s="4">
        <f>INDEX(products!$A$1:$I$49,MATCH(Table2[[#This Row],[Product ID]],products!$A$1:$A$49,0),4)</f>
        <v>0.2</v>
      </c>
      <c r="L303" s="7">
        <f>INDEX(products!$A$1:$I$49,MATCH(Table2[[#This Row],[Product ID]],products!$A$1:$A$49,0),5)</f>
        <v>3.8849999999999998</v>
      </c>
      <c r="M303" s="7">
        <f t="shared" si="4"/>
        <v>15.54</v>
      </c>
      <c r="N303" t="str">
        <f>_xlfn.XLOOKUP(C303,customers!$A$1:$A$1001,customers!$I$1:$I$1001,,0)</f>
        <v>Yes</v>
      </c>
    </row>
    <row r="304" spans="1:14" x14ac:dyDescent="0.3">
      <c r="A304" s="2" t="s">
        <v>2193</v>
      </c>
      <c r="B304" s="5">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INDEX(products!$A$1:$I$49,MATCH(Table2[[#This Row],[Product ID]],products!$A$1:$A$49,0),8)</f>
        <v>Arabica</v>
      </c>
      <c r="J304" t="str">
        <f>INDEX(products!$A$1:$I$49,MATCH(Table2[[#This Row],[Product ID]],products!$A$1:$A$49,0),9)</f>
        <v>Medium</v>
      </c>
      <c r="K304" s="4">
        <f>INDEX(products!$A$1:$I$49,MATCH(Table2[[#This Row],[Product ID]],products!$A$1:$A$49,0),4)</f>
        <v>0.5</v>
      </c>
      <c r="L304" s="7">
        <f>INDEX(products!$A$1:$I$49,MATCH(Table2[[#This Row],[Product ID]],products!$A$1:$A$49,0),5)</f>
        <v>6.75</v>
      </c>
      <c r="M304" s="7">
        <f t="shared" si="4"/>
        <v>6.75</v>
      </c>
      <c r="N304" t="str">
        <f>_xlfn.XLOOKUP(C304,customers!$A$1:$A$1001,customers!$I$1:$I$1001,,0)</f>
        <v>No</v>
      </c>
    </row>
    <row r="305" spans="1:14" x14ac:dyDescent="0.3">
      <c r="A305" s="2" t="s">
        <v>2199</v>
      </c>
      <c r="B305" s="5">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INDEX(products!$A$1:$I$49,MATCH(Table2[[#This Row],[Product ID]],products!$A$1:$A$49,0),8)</f>
        <v>Excelsa</v>
      </c>
      <c r="J305" t="str">
        <f>INDEX(products!$A$1:$I$49,MATCH(Table2[[#This Row],[Product ID]],products!$A$1:$A$49,0),9)</f>
        <v>Dark</v>
      </c>
      <c r="K305" s="4">
        <f>INDEX(products!$A$1:$I$49,MATCH(Table2[[#This Row],[Product ID]],products!$A$1:$A$49,0),4)</f>
        <v>2.5</v>
      </c>
      <c r="L305" s="7">
        <f>INDEX(products!$A$1:$I$49,MATCH(Table2[[#This Row],[Product ID]],products!$A$1:$A$49,0),5)</f>
        <v>27.945</v>
      </c>
      <c r="M305" s="7">
        <f t="shared" si="4"/>
        <v>111.78</v>
      </c>
      <c r="N305" t="str">
        <f>_xlfn.XLOOKUP(C305,customers!$A$1:$A$1001,customers!$I$1:$I$1001,,0)</f>
        <v>Yes</v>
      </c>
    </row>
    <row r="306" spans="1:14" x14ac:dyDescent="0.3">
      <c r="A306" s="2" t="s">
        <v>2204</v>
      </c>
      <c r="B306" s="5">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INDEX(products!$A$1:$I$49,MATCH(Table2[[#This Row],[Product ID]],products!$A$1:$A$49,0),8)</f>
        <v>Arabica</v>
      </c>
      <c r="J306" t="str">
        <f>INDEX(products!$A$1:$I$49,MATCH(Table2[[#This Row],[Product ID]],products!$A$1:$A$49,0),9)</f>
        <v>Light</v>
      </c>
      <c r="K306" s="4">
        <f>INDEX(products!$A$1:$I$49,MATCH(Table2[[#This Row],[Product ID]],products!$A$1:$A$49,0),4)</f>
        <v>0.2</v>
      </c>
      <c r="L306" s="7">
        <f>INDEX(products!$A$1:$I$49,MATCH(Table2[[#This Row],[Product ID]],products!$A$1:$A$49,0),5)</f>
        <v>3.8849999999999998</v>
      </c>
      <c r="M306" s="7">
        <f t="shared" si="4"/>
        <v>3.8849999999999998</v>
      </c>
      <c r="N306" t="str">
        <f>_xlfn.XLOOKUP(C306,customers!$A$1:$A$1001,customers!$I$1:$I$1001,,0)</f>
        <v>Yes</v>
      </c>
    </row>
    <row r="307" spans="1:14" x14ac:dyDescent="0.3">
      <c r="A307" s="2" t="s">
        <v>2209</v>
      </c>
      <c r="B307" s="5">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INDEX(products!$A$1:$I$49,MATCH(Table2[[#This Row],[Product ID]],products!$A$1:$A$49,0),8)</f>
        <v>Liberica</v>
      </c>
      <c r="J307" t="str">
        <f>INDEX(products!$A$1:$I$49,MATCH(Table2[[#This Row],[Product ID]],products!$A$1:$A$49,0),9)</f>
        <v>Medium</v>
      </c>
      <c r="K307" s="4">
        <f>INDEX(products!$A$1:$I$49,MATCH(Table2[[#This Row],[Product ID]],products!$A$1:$A$49,0),4)</f>
        <v>0.2</v>
      </c>
      <c r="L307" s="7">
        <f>INDEX(products!$A$1:$I$49,MATCH(Table2[[#This Row],[Product ID]],products!$A$1:$A$49,0),5)</f>
        <v>4.3650000000000002</v>
      </c>
      <c r="M307" s="7">
        <f t="shared" si="4"/>
        <v>21.825000000000003</v>
      </c>
      <c r="N307" t="str">
        <f>_xlfn.XLOOKUP(C307,customers!$A$1:$A$1001,customers!$I$1:$I$1001,,0)</f>
        <v>No</v>
      </c>
    </row>
    <row r="308" spans="1:14" x14ac:dyDescent="0.3">
      <c r="A308" s="2" t="s">
        <v>2215</v>
      </c>
      <c r="B308" s="5">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INDEX(products!$A$1:$I$49,MATCH(Table2[[#This Row],[Product ID]],products!$A$1:$A$49,0),8)</f>
        <v>Robusta</v>
      </c>
      <c r="J308" t="str">
        <f>INDEX(products!$A$1:$I$49,MATCH(Table2[[#This Row],[Product ID]],products!$A$1:$A$49,0),9)</f>
        <v>Medium</v>
      </c>
      <c r="K308" s="4">
        <f>INDEX(products!$A$1:$I$49,MATCH(Table2[[#This Row],[Product ID]],products!$A$1:$A$49,0),4)</f>
        <v>0.2</v>
      </c>
      <c r="L308" s="7">
        <f>INDEX(products!$A$1:$I$49,MATCH(Table2[[#This Row],[Product ID]],products!$A$1:$A$49,0),5)</f>
        <v>2.9849999999999999</v>
      </c>
      <c r="M308" s="7">
        <f t="shared" si="4"/>
        <v>14.924999999999999</v>
      </c>
      <c r="N308" t="str">
        <f>_xlfn.XLOOKUP(C308,customers!$A$1:$A$1001,customers!$I$1:$I$1001,,0)</f>
        <v>No</v>
      </c>
    </row>
    <row r="309" spans="1:14" x14ac:dyDescent="0.3">
      <c r="A309" s="2" t="s">
        <v>2221</v>
      </c>
      <c r="B309" s="5">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INDEX(products!$A$1:$I$49,MATCH(Table2[[#This Row],[Product ID]],products!$A$1:$A$49,0),8)</f>
        <v>Arabica</v>
      </c>
      <c r="J309" t="str">
        <f>INDEX(products!$A$1:$I$49,MATCH(Table2[[#This Row],[Product ID]],products!$A$1:$A$49,0),9)</f>
        <v>Medium</v>
      </c>
      <c r="K309" s="4">
        <f>INDEX(products!$A$1:$I$49,MATCH(Table2[[#This Row],[Product ID]],products!$A$1:$A$49,0),4)</f>
        <v>1</v>
      </c>
      <c r="L309" s="7">
        <f>INDEX(products!$A$1:$I$49,MATCH(Table2[[#This Row],[Product ID]],products!$A$1:$A$49,0),5)</f>
        <v>11.25</v>
      </c>
      <c r="M309" s="7">
        <f t="shared" si="4"/>
        <v>33.75</v>
      </c>
      <c r="N309" t="str">
        <f>_xlfn.XLOOKUP(C309,customers!$A$1:$A$1001,customers!$I$1:$I$1001,,0)</f>
        <v>Yes</v>
      </c>
    </row>
    <row r="310" spans="1:14" x14ac:dyDescent="0.3">
      <c r="A310" s="2" t="s">
        <v>2227</v>
      </c>
      <c r="B310" s="5">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INDEX(products!$A$1:$I$49,MATCH(Table2[[#This Row],[Product ID]],products!$A$1:$A$49,0),8)</f>
        <v>Arabica</v>
      </c>
      <c r="J310" t="str">
        <f>INDEX(products!$A$1:$I$49,MATCH(Table2[[#This Row],[Product ID]],products!$A$1:$A$49,0),9)</f>
        <v>Medium</v>
      </c>
      <c r="K310" s="4">
        <f>INDEX(products!$A$1:$I$49,MATCH(Table2[[#This Row],[Product ID]],products!$A$1:$A$49,0),4)</f>
        <v>1</v>
      </c>
      <c r="L310" s="7">
        <f>INDEX(products!$A$1:$I$49,MATCH(Table2[[#This Row],[Product ID]],products!$A$1:$A$49,0),5)</f>
        <v>11.25</v>
      </c>
      <c r="M310" s="7">
        <f t="shared" si="4"/>
        <v>33.75</v>
      </c>
      <c r="N310" t="str">
        <f>_xlfn.XLOOKUP(C310,customers!$A$1:$A$1001,customers!$I$1:$I$1001,,0)</f>
        <v>No</v>
      </c>
    </row>
    <row r="311" spans="1:14" x14ac:dyDescent="0.3">
      <c r="A311" s="2" t="s">
        <v>2232</v>
      </c>
      <c r="B311" s="5">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INDEX(products!$A$1:$I$49,MATCH(Table2[[#This Row],[Product ID]],products!$A$1:$A$49,0),8)</f>
        <v>Liberica</v>
      </c>
      <c r="J311" t="str">
        <f>INDEX(products!$A$1:$I$49,MATCH(Table2[[#This Row],[Product ID]],products!$A$1:$A$49,0),9)</f>
        <v>Medium</v>
      </c>
      <c r="K311" s="4">
        <f>INDEX(products!$A$1:$I$49,MATCH(Table2[[#This Row],[Product ID]],products!$A$1:$A$49,0),4)</f>
        <v>0.2</v>
      </c>
      <c r="L311" s="7">
        <f>INDEX(products!$A$1:$I$49,MATCH(Table2[[#This Row],[Product ID]],products!$A$1:$A$49,0),5)</f>
        <v>4.3650000000000002</v>
      </c>
      <c r="M311" s="7">
        <f t="shared" si="4"/>
        <v>26.19</v>
      </c>
      <c r="N311" t="str">
        <f>_xlfn.XLOOKUP(C311,customers!$A$1:$A$1001,customers!$I$1:$I$1001,,0)</f>
        <v>Yes</v>
      </c>
    </row>
    <row r="312" spans="1:14" x14ac:dyDescent="0.3">
      <c r="A312" s="2" t="s">
        <v>2238</v>
      </c>
      <c r="B312" s="5">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INDEX(products!$A$1:$I$49,MATCH(Table2[[#This Row],[Product ID]],products!$A$1:$A$49,0),8)</f>
        <v>Excelsa</v>
      </c>
      <c r="J312" t="str">
        <f>INDEX(products!$A$1:$I$49,MATCH(Table2[[#This Row],[Product ID]],products!$A$1:$A$49,0),9)</f>
        <v>Light</v>
      </c>
      <c r="K312" s="4">
        <f>INDEX(products!$A$1:$I$49,MATCH(Table2[[#This Row],[Product ID]],products!$A$1:$A$49,0),4)</f>
        <v>1</v>
      </c>
      <c r="L312" s="7">
        <f>INDEX(products!$A$1:$I$49,MATCH(Table2[[#This Row],[Product ID]],products!$A$1:$A$49,0),5)</f>
        <v>14.85</v>
      </c>
      <c r="M312" s="7">
        <f t="shared" si="4"/>
        <v>14.85</v>
      </c>
      <c r="N312" t="str">
        <f>_xlfn.XLOOKUP(C312,customers!$A$1:$A$1001,customers!$I$1:$I$1001,,0)</f>
        <v>No</v>
      </c>
    </row>
    <row r="313" spans="1:14" x14ac:dyDescent="0.3">
      <c r="A313" s="2" t="s">
        <v>2244</v>
      </c>
      <c r="B313" s="5">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INDEX(products!$A$1:$I$49,MATCH(Table2[[#This Row],[Product ID]],products!$A$1:$A$49,0),8)</f>
        <v>Excelsa</v>
      </c>
      <c r="J313" t="str">
        <f>INDEX(products!$A$1:$I$49,MATCH(Table2[[#This Row],[Product ID]],products!$A$1:$A$49,0),9)</f>
        <v>Medium</v>
      </c>
      <c r="K313" s="4">
        <f>INDEX(products!$A$1:$I$49,MATCH(Table2[[#This Row],[Product ID]],products!$A$1:$A$49,0),4)</f>
        <v>2.5</v>
      </c>
      <c r="L313" s="7">
        <f>INDEX(products!$A$1:$I$49,MATCH(Table2[[#This Row],[Product ID]],products!$A$1:$A$49,0),5)</f>
        <v>31.624999999999996</v>
      </c>
      <c r="M313" s="7">
        <f t="shared" si="4"/>
        <v>189.74999999999997</v>
      </c>
      <c r="N313" t="str">
        <f>_xlfn.XLOOKUP(C313,customers!$A$1:$A$1001,customers!$I$1:$I$1001,,0)</f>
        <v>Yes</v>
      </c>
    </row>
    <row r="314" spans="1:14" x14ac:dyDescent="0.3">
      <c r="A314" s="2" t="s">
        <v>2250</v>
      </c>
      <c r="B314" s="5">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INDEX(products!$A$1:$I$49,MATCH(Table2[[#This Row],[Product ID]],products!$A$1:$A$49,0),8)</f>
        <v>Robusta</v>
      </c>
      <c r="J314" t="str">
        <f>INDEX(products!$A$1:$I$49,MATCH(Table2[[#This Row],[Product ID]],products!$A$1:$A$49,0),9)</f>
        <v>Medium</v>
      </c>
      <c r="K314" s="4">
        <f>INDEX(products!$A$1:$I$49,MATCH(Table2[[#This Row],[Product ID]],products!$A$1:$A$49,0),4)</f>
        <v>0.5</v>
      </c>
      <c r="L314" s="7">
        <f>INDEX(products!$A$1:$I$49,MATCH(Table2[[#This Row],[Product ID]],products!$A$1:$A$49,0),5)</f>
        <v>5.97</v>
      </c>
      <c r="M314" s="7">
        <f t="shared" si="4"/>
        <v>5.97</v>
      </c>
      <c r="N314" t="str">
        <f>_xlfn.XLOOKUP(C314,customers!$A$1:$A$1001,customers!$I$1:$I$1001,,0)</f>
        <v>Yes</v>
      </c>
    </row>
    <row r="315" spans="1:14" x14ac:dyDescent="0.3">
      <c r="A315" s="2" t="s">
        <v>2256</v>
      </c>
      <c r="B315" s="5">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INDEX(products!$A$1:$I$49,MATCH(Table2[[#This Row],[Product ID]],products!$A$1:$A$49,0),8)</f>
        <v>Robusta</v>
      </c>
      <c r="J315" t="str">
        <f>INDEX(products!$A$1:$I$49,MATCH(Table2[[#This Row],[Product ID]],products!$A$1:$A$49,0),9)</f>
        <v>Medium</v>
      </c>
      <c r="K315" s="4">
        <f>INDEX(products!$A$1:$I$49,MATCH(Table2[[#This Row],[Product ID]],products!$A$1:$A$49,0),4)</f>
        <v>1</v>
      </c>
      <c r="L315" s="7">
        <f>INDEX(products!$A$1:$I$49,MATCH(Table2[[#This Row],[Product ID]],products!$A$1:$A$49,0),5)</f>
        <v>9.9499999999999993</v>
      </c>
      <c r="M315" s="7">
        <f t="shared" si="4"/>
        <v>29.849999999999998</v>
      </c>
      <c r="N315" t="str">
        <f>_xlfn.XLOOKUP(C315,customers!$A$1:$A$1001,customers!$I$1:$I$1001,,0)</f>
        <v>Yes</v>
      </c>
    </row>
    <row r="316" spans="1:14" x14ac:dyDescent="0.3">
      <c r="A316" s="2" t="s">
        <v>2262</v>
      </c>
      <c r="B316" s="5">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INDEX(products!$A$1:$I$49,MATCH(Table2[[#This Row],[Product ID]],products!$A$1:$A$49,0),8)</f>
        <v>Robusta</v>
      </c>
      <c r="J316" t="str">
        <f>INDEX(products!$A$1:$I$49,MATCH(Table2[[#This Row],[Product ID]],products!$A$1:$A$49,0),9)</f>
        <v>Dark</v>
      </c>
      <c r="K316" s="4">
        <f>INDEX(products!$A$1:$I$49,MATCH(Table2[[#This Row],[Product ID]],products!$A$1:$A$49,0),4)</f>
        <v>1</v>
      </c>
      <c r="L316" s="7">
        <f>INDEX(products!$A$1:$I$49,MATCH(Table2[[#This Row],[Product ID]],products!$A$1:$A$49,0),5)</f>
        <v>8.9499999999999993</v>
      </c>
      <c r="M316" s="7">
        <f t="shared" si="4"/>
        <v>44.75</v>
      </c>
      <c r="N316" t="str">
        <f>_xlfn.XLOOKUP(C316,customers!$A$1:$A$1001,customers!$I$1:$I$1001,,0)</f>
        <v>No</v>
      </c>
    </row>
    <row r="317" spans="1:14" x14ac:dyDescent="0.3">
      <c r="A317" s="2" t="s">
        <v>2267</v>
      </c>
      <c r="B317" s="5">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INDEX(products!$A$1:$I$49,MATCH(Table2[[#This Row],[Product ID]],products!$A$1:$A$49,0),8)</f>
        <v>Excelsa</v>
      </c>
      <c r="J317" t="str">
        <f>INDEX(products!$A$1:$I$49,MATCH(Table2[[#This Row],[Product ID]],products!$A$1:$A$49,0),9)</f>
        <v>Light</v>
      </c>
      <c r="K317" s="4">
        <f>INDEX(products!$A$1:$I$49,MATCH(Table2[[#This Row],[Product ID]],products!$A$1:$A$49,0),4)</f>
        <v>2.5</v>
      </c>
      <c r="L317" s="7">
        <f>INDEX(products!$A$1:$I$49,MATCH(Table2[[#This Row],[Product ID]],products!$A$1:$A$49,0),5)</f>
        <v>34.154999999999994</v>
      </c>
      <c r="M317" s="7">
        <f t="shared" si="4"/>
        <v>34.154999999999994</v>
      </c>
      <c r="N317" t="str">
        <f>_xlfn.XLOOKUP(C317,customers!$A$1:$A$1001,customers!$I$1:$I$1001,,0)</f>
        <v>Yes</v>
      </c>
    </row>
    <row r="318" spans="1:14" x14ac:dyDescent="0.3">
      <c r="A318" s="2" t="s">
        <v>2273</v>
      </c>
      <c r="B318" s="5">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INDEX(products!$A$1:$I$49,MATCH(Table2[[#This Row],[Product ID]],products!$A$1:$A$49,0),8)</f>
        <v>Excelsa</v>
      </c>
      <c r="J318" t="str">
        <f>INDEX(products!$A$1:$I$49,MATCH(Table2[[#This Row],[Product ID]],products!$A$1:$A$49,0),9)</f>
        <v>Light</v>
      </c>
      <c r="K318" s="4">
        <f>INDEX(products!$A$1:$I$49,MATCH(Table2[[#This Row],[Product ID]],products!$A$1:$A$49,0),4)</f>
        <v>2.5</v>
      </c>
      <c r="L318" s="7">
        <f>INDEX(products!$A$1:$I$49,MATCH(Table2[[#This Row],[Product ID]],products!$A$1:$A$49,0),5)</f>
        <v>34.154999999999994</v>
      </c>
      <c r="M318" s="7">
        <f t="shared" si="4"/>
        <v>204.92999999999995</v>
      </c>
      <c r="N318" t="str">
        <f>_xlfn.XLOOKUP(C318,customers!$A$1:$A$1001,customers!$I$1:$I$1001,,0)</f>
        <v>No</v>
      </c>
    </row>
    <row r="319" spans="1:14" x14ac:dyDescent="0.3">
      <c r="A319" s="2" t="s">
        <v>2279</v>
      </c>
      <c r="B319" s="5">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INDEX(products!$A$1:$I$49,MATCH(Table2[[#This Row],[Product ID]],products!$A$1:$A$49,0),8)</f>
        <v>Excelsa</v>
      </c>
      <c r="J319" t="str">
        <f>INDEX(products!$A$1:$I$49,MATCH(Table2[[#This Row],[Product ID]],products!$A$1:$A$49,0),9)</f>
        <v>Dark</v>
      </c>
      <c r="K319" s="4">
        <f>INDEX(products!$A$1:$I$49,MATCH(Table2[[#This Row],[Product ID]],products!$A$1:$A$49,0),4)</f>
        <v>0.5</v>
      </c>
      <c r="L319" s="7">
        <f>INDEX(products!$A$1:$I$49,MATCH(Table2[[#This Row],[Product ID]],products!$A$1:$A$49,0),5)</f>
        <v>7.29</v>
      </c>
      <c r="M319" s="7">
        <f t="shared" si="4"/>
        <v>21.87</v>
      </c>
      <c r="N319" t="str">
        <f>_xlfn.XLOOKUP(C319,customers!$A$1:$A$1001,customers!$I$1:$I$1001,,0)</f>
        <v>No</v>
      </c>
    </row>
    <row r="320" spans="1:14" x14ac:dyDescent="0.3">
      <c r="A320" s="2" t="s">
        <v>2285</v>
      </c>
      <c r="B320" s="5">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INDEX(products!$A$1:$I$49,MATCH(Table2[[#This Row],[Product ID]],products!$A$1:$A$49,0),8)</f>
        <v>Arabica</v>
      </c>
      <c r="J320" t="str">
        <f>INDEX(products!$A$1:$I$49,MATCH(Table2[[#This Row],[Product ID]],products!$A$1:$A$49,0),9)</f>
        <v>Medium</v>
      </c>
      <c r="K320" s="4">
        <f>INDEX(products!$A$1:$I$49,MATCH(Table2[[#This Row],[Product ID]],products!$A$1:$A$49,0),4)</f>
        <v>2.5</v>
      </c>
      <c r="L320" s="7">
        <f>INDEX(products!$A$1:$I$49,MATCH(Table2[[#This Row],[Product ID]],products!$A$1:$A$49,0),5)</f>
        <v>25.874999999999996</v>
      </c>
      <c r="M320" s="7">
        <f t="shared" si="4"/>
        <v>51.749999999999993</v>
      </c>
      <c r="N320" t="str">
        <f>_xlfn.XLOOKUP(C320,customers!$A$1:$A$1001,customers!$I$1:$I$1001,,0)</f>
        <v>Yes</v>
      </c>
    </row>
    <row r="321" spans="1:14" x14ac:dyDescent="0.3">
      <c r="A321" s="2" t="s">
        <v>2291</v>
      </c>
      <c r="B321" s="5">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INDEX(products!$A$1:$I$49,MATCH(Table2[[#This Row],[Product ID]],products!$A$1:$A$49,0),8)</f>
        <v>Excelsa</v>
      </c>
      <c r="J321" t="str">
        <f>INDEX(products!$A$1:$I$49,MATCH(Table2[[#This Row],[Product ID]],products!$A$1:$A$49,0),9)</f>
        <v>Medium</v>
      </c>
      <c r="K321" s="4">
        <f>INDEX(products!$A$1:$I$49,MATCH(Table2[[#This Row],[Product ID]],products!$A$1:$A$49,0),4)</f>
        <v>0.2</v>
      </c>
      <c r="L321" s="7">
        <f>INDEX(products!$A$1:$I$49,MATCH(Table2[[#This Row],[Product ID]],products!$A$1:$A$49,0),5)</f>
        <v>4.125</v>
      </c>
      <c r="M321" s="7">
        <f t="shared" si="4"/>
        <v>8.25</v>
      </c>
      <c r="N321" t="str">
        <f>_xlfn.XLOOKUP(C321,customers!$A$1:$A$1001,customers!$I$1:$I$1001,,0)</f>
        <v>Yes</v>
      </c>
    </row>
    <row r="322" spans="1:14" x14ac:dyDescent="0.3">
      <c r="A322" s="2" t="s">
        <v>2291</v>
      </c>
      <c r="B322" s="5">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INDEX(products!$A$1:$I$49,MATCH(Table2[[#This Row],[Product ID]],products!$A$1:$A$49,0),8)</f>
        <v>Arabica</v>
      </c>
      <c r="J322" t="str">
        <f>INDEX(products!$A$1:$I$49,MATCH(Table2[[#This Row],[Product ID]],products!$A$1:$A$49,0),9)</f>
        <v>Light</v>
      </c>
      <c r="K322" s="4">
        <f>INDEX(products!$A$1:$I$49,MATCH(Table2[[#This Row],[Product ID]],products!$A$1:$A$49,0),4)</f>
        <v>0.2</v>
      </c>
      <c r="L322" s="7">
        <f>INDEX(products!$A$1:$I$49,MATCH(Table2[[#This Row],[Product ID]],products!$A$1:$A$49,0),5)</f>
        <v>3.8849999999999998</v>
      </c>
      <c r="M322" s="7">
        <f t="shared" si="4"/>
        <v>19.424999999999997</v>
      </c>
      <c r="N322" t="str">
        <f>_xlfn.XLOOKUP(C322,customers!$A$1:$A$1001,customers!$I$1:$I$1001,,0)</f>
        <v>Yes</v>
      </c>
    </row>
    <row r="323" spans="1:14" x14ac:dyDescent="0.3">
      <c r="A323" s="2" t="s">
        <v>2301</v>
      </c>
      <c r="B323" s="5">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INDEX(products!$A$1:$I$49,MATCH(Table2[[#This Row],[Product ID]],products!$A$1:$A$49,0),8)</f>
        <v>Arabica</v>
      </c>
      <c r="J323" t="str">
        <f>INDEX(products!$A$1:$I$49,MATCH(Table2[[#This Row],[Product ID]],products!$A$1:$A$49,0),9)</f>
        <v>Medium</v>
      </c>
      <c r="K323" s="4">
        <f>INDEX(products!$A$1:$I$49,MATCH(Table2[[#This Row],[Product ID]],products!$A$1:$A$49,0),4)</f>
        <v>0.2</v>
      </c>
      <c r="L323" s="7">
        <f>INDEX(products!$A$1:$I$49,MATCH(Table2[[#This Row],[Product ID]],products!$A$1:$A$49,0),5)</f>
        <v>3.375</v>
      </c>
      <c r="M323" s="7">
        <f t="shared" ref="M323:M386" si="5">L323*E323</f>
        <v>20.25</v>
      </c>
      <c r="N323" t="str">
        <f>_xlfn.XLOOKUP(C323,customers!$A$1:$A$1001,customers!$I$1:$I$1001,,0)</f>
        <v>Yes</v>
      </c>
    </row>
    <row r="324" spans="1:14" x14ac:dyDescent="0.3">
      <c r="A324" s="2" t="s">
        <v>2307</v>
      </c>
      <c r="B324" s="5">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INDEX(products!$A$1:$I$49,MATCH(Table2[[#This Row],[Product ID]],products!$A$1:$A$49,0),8)</f>
        <v>Liberica</v>
      </c>
      <c r="J324" t="str">
        <f>INDEX(products!$A$1:$I$49,MATCH(Table2[[#This Row],[Product ID]],products!$A$1:$A$49,0),9)</f>
        <v>Dark</v>
      </c>
      <c r="K324" s="4">
        <f>INDEX(products!$A$1:$I$49,MATCH(Table2[[#This Row],[Product ID]],products!$A$1:$A$49,0),4)</f>
        <v>0.5</v>
      </c>
      <c r="L324" s="7">
        <f>INDEX(products!$A$1:$I$49,MATCH(Table2[[#This Row],[Product ID]],products!$A$1:$A$49,0),5)</f>
        <v>7.77</v>
      </c>
      <c r="M324" s="7">
        <f t="shared" si="5"/>
        <v>23.31</v>
      </c>
      <c r="N324" t="str">
        <f>_xlfn.XLOOKUP(C324,customers!$A$1:$A$1001,customers!$I$1:$I$1001,,0)</f>
        <v>No</v>
      </c>
    </row>
    <row r="325" spans="1:14" x14ac:dyDescent="0.3">
      <c r="A325" s="2" t="s">
        <v>2313</v>
      </c>
      <c r="B325" s="5">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INDEX(products!$A$1:$I$49,MATCH(Table2[[#This Row],[Product ID]],products!$A$1:$A$49,0),8)</f>
        <v>Excelsa</v>
      </c>
      <c r="J325" t="str">
        <f>INDEX(products!$A$1:$I$49,MATCH(Table2[[#This Row],[Product ID]],products!$A$1:$A$49,0),9)</f>
        <v>Dark</v>
      </c>
      <c r="K325" s="4">
        <f>INDEX(products!$A$1:$I$49,MATCH(Table2[[#This Row],[Product ID]],products!$A$1:$A$49,0),4)</f>
        <v>0.2</v>
      </c>
      <c r="L325" s="7">
        <f>INDEX(products!$A$1:$I$49,MATCH(Table2[[#This Row],[Product ID]],products!$A$1:$A$49,0),5)</f>
        <v>3.645</v>
      </c>
      <c r="M325" s="7">
        <f t="shared" si="5"/>
        <v>18.225000000000001</v>
      </c>
      <c r="N325" t="str">
        <f>_xlfn.XLOOKUP(C325,customers!$A$1:$A$1001,customers!$I$1:$I$1001,,0)</f>
        <v>Yes</v>
      </c>
    </row>
    <row r="326" spans="1:14" x14ac:dyDescent="0.3">
      <c r="A326" s="2" t="s">
        <v>2319</v>
      </c>
      <c r="B326" s="5">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INDEX(products!$A$1:$I$49,MATCH(Table2[[#This Row],[Product ID]],products!$A$1:$A$49,0),8)</f>
        <v>Excelsa</v>
      </c>
      <c r="J326" t="str">
        <f>INDEX(products!$A$1:$I$49,MATCH(Table2[[#This Row],[Product ID]],products!$A$1:$A$49,0),9)</f>
        <v>Medium</v>
      </c>
      <c r="K326" s="4">
        <f>INDEX(products!$A$1:$I$49,MATCH(Table2[[#This Row],[Product ID]],products!$A$1:$A$49,0),4)</f>
        <v>1</v>
      </c>
      <c r="L326" s="7">
        <f>INDEX(products!$A$1:$I$49,MATCH(Table2[[#This Row],[Product ID]],products!$A$1:$A$49,0),5)</f>
        <v>13.75</v>
      </c>
      <c r="M326" s="7">
        <f t="shared" si="5"/>
        <v>13.75</v>
      </c>
      <c r="N326" t="str">
        <f>_xlfn.XLOOKUP(C326,customers!$A$1:$A$1001,customers!$I$1:$I$1001,,0)</f>
        <v>No</v>
      </c>
    </row>
    <row r="327" spans="1:14" x14ac:dyDescent="0.3">
      <c r="A327" s="2" t="s">
        <v>2324</v>
      </c>
      <c r="B327" s="5">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INDEX(products!$A$1:$I$49,MATCH(Table2[[#This Row],[Product ID]],products!$A$1:$A$49,0),8)</f>
        <v>Arabica</v>
      </c>
      <c r="J327" t="str">
        <f>INDEX(products!$A$1:$I$49,MATCH(Table2[[#This Row],[Product ID]],products!$A$1:$A$49,0),9)</f>
        <v>Light</v>
      </c>
      <c r="K327" s="4">
        <f>INDEX(products!$A$1:$I$49,MATCH(Table2[[#This Row],[Product ID]],products!$A$1:$A$49,0),4)</f>
        <v>2.5</v>
      </c>
      <c r="L327" s="7">
        <f>INDEX(products!$A$1:$I$49,MATCH(Table2[[#This Row],[Product ID]],products!$A$1:$A$49,0),5)</f>
        <v>29.784999999999997</v>
      </c>
      <c r="M327" s="7">
        <f t="shared" si="5"/>
        <v>29.784999999999997</v>
      </c>
      <c r="N327" t="str">
        <f>_xlfn.XLOOKUP(C327,customers!$A$1:$A$1001,customers!$I$1:$I$1001,,0)</f>
        <v>Yes</v>
      </c>
    </row>
    <row r="328" spans="1:14" x14ac:dyDescent="0.3">
      <c r="A328" s="2" t="s">
        <v>2330</v>
      </c>
      <c r="B328" s="5">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INDEX(products!$A$1:$I$49,MATCH(Table2[[#This Row],[Product ID]],products!$A$1:$A$49,0),8)</f>
        <v>Robusta</v>
      </c>
      <c r="J328" t="str">
        <f>INDEX(products!$A$1:$I$49,MATCH(Table2[[#This Row],[Product ID]],products!$A$1:$A$49,0),9)</f>
        <v>Dark</v>
      </c>
      <c r="K328" s="4">
        <f>INDEX(products!$A$1:$I$49,MATCH(Table2[[#This Row],[Product ID]],products!$A$1:$A$49,0),4)</f>
        <v>1</v>
      </c>
      <c r="L328" s="7">
        <f>INDEX(products!$A$1:$I$49,MATCH(Table2[[#This Row],[Product ID]],products!$A$1:$A$49,0),5)</f>
        <v>8.9499999999999993</v>
      </c>
      <c r="M328" s="7">
        <f t="shared" si="5"/>
        <v>44.75</v>
      </c>
      <c r="N328" t="str">
        <f>_xlfn.XLOOKUP(C328,customers!$A$1:$A$1001,customers!$I$1:$I$1001,,0)</f>
        <v>No</v>
      </c>
    </row>
    <row r="329" spans="1:14" x14ac:dyDescent="0.3">
      <c r="A329" s="2" t="s">
        <v>2335</v>
      </c>
      <c r="B329" s="5">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INDEX(products!$A$1:$I$49,MATCH(Table2[[#This Row],[Product ID]],products!$A$1:$A$49,0),8)</f>
        <v>Robusta</v>
      </c>
      <c r="J329" t="str">
        <f>INDEX(products!$A$1:$I$49,MATCH(Table2[[#This Row],[Product ID]],products!$A$1:$A$49,0),9)</f>
        <v>Dark</v>
      </c>
      <c r="K329" s="4">
        <f>INDEX(products!$A$1:$I$49,MATCH(Table2[[#This Row],[Product ID]],products!$A$1:$A$49,0),4)</f>
        <v>1</v>
      </c>
      <c r="L329" s="7">
        <f>INDEX(products!$A$1:$I$49,MATCH(Table2[[#This Row],[Product ID]],products!$A$1:$A$49,0),5)</f>
        <v>8.9499999999999993</v>
      </c>
      <c r="M329" s="7">
        <f t="shared" si="5"/>
        <v>44.75</v>
      </c>
      <c r="N329" t="str">
        <f>_xlfn.XLOOKUP(C329,customers!$A$1:$A$1001,customers!$I$1:$I$1001,,0)</f>
        <v>Yes</v>
      </c>
    </row>
    <row r="330" spans="1:14" x14ac:dyDescent="0.3">
      <c r="A330" s="2" t="s">
        <v>2341</v>
      </c>
      <c r="B330" s="5">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INDEX(products!$A$1:$I$49,MATCH(Table2[[#This Row],[Product ID]],products!$A$1:$A$49,0),8)</f>
        <v>Liberica</v>
      </c>
      <c r="J330" t="str">
        <f>INDEX(products!$A$1:$I$49,MATCH(Table2[[#This Row],[Product ID]],products!$A$1:$A$49,0),9)</f>
        <v>Light</v>
      </c>
      <c r="K330" s="4">
        <f>INDEX(products!$A$1:$I$49,MATCH(Table2[[#This Row],[Product ID]],products!$A$1:$A$49,0),4)</f>
        <v>0.5</v>
      </c>
      <c r="L330" s="7">
        <f>INDEX(products!$A$1:$I$49,MATCH(Table2[[#This Row],[Product ID]],products!$A$1:$A$49,0),5)</f>
        <v>9.51</v>
      </c>
      <c r="M330" s="7">
        <f t="shared" si="5"/>
        <v>38.04</v>
      </c>
      <c r="N330" t="str">
        <f>_xlfn.XLOOKUP(C330,customers!$A$1:$A$1001,customers!$I$1:$I$1001,,0)</f>
        <v>Yes</v>
      </c>
    </row>
    <row r="331" spans="1:14" x14ac:dyDescent="0.3">
      <c r="A331" s="2" t="s">
        <v>2346</v>
      </c>
      <c r="B331" s="5">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INDEX(products!$A$1:$I$49,MATCH(Table2[[#This Row],[Product ID]],products!$A$1:$A$49,0),8)</f>
        <v>Robusta</v>
      </c>
      <c r="J331" t="str">
        <f>INDEX(products!$A$1:$I$49,MATCH(Table2[[#This Row],[Product ID]],products!$A$1:$A$49,0),9)</f>
        <v>Dark</v>
      </c>
      <c r="K331" s="4">
        <f>INDEX(products!$A$1:$I$49,MATCH(Table2[[#This Row],[Product ID]],products!$A$1:$A$49,0),4)</f>
        <v>0.5</v>
      </c>
      <c r="L331" s="7">
        <f>INDEX(products!$A$1:$I$49,MATCH(Table2[[#This Row],[Product ID]],products!$A$1:$A$49,0),5)</f>
        <v>5.3699999999999992</v>
      </c>
      <c r="M331" s="7">
        <f t="shared" si="5"/>
        <v>21.479999999999997</v>
      </c>
      <c r="N331" t="str">
        <f>_xlfn.XLOOKUP(C331,customers!$A$1:$A$1001,customers!$I$1:$I$1001,,0)</f>
        <v>Yes</v>
      </c>
    </row>
    <row r="332" spans="1:14" x14ac:dyDescent="0.3">
      <c r="A332" s="2" t="s">
        <v>2351</v>
      </c>
      <c r="B332" s="5">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INDEX(products!$A$1:$I$49,MATCH(Table2[[#This Row],[Product ID]],products!$A$1:$A$49,0),8)</f>
        <v>Robusta</v>
      </c>
      <c r="J332" t="str">
        <f>INDEX(products!$A$1:$I$49,MATCH(Table2[[#This Row],[Product ID]],products!$A$1:$A$49,0),9)</f>
        <v>Dark</v>
      </c>
      <c r="K332" s="4">
        <f>INDEX(products!$A$1:$I$49,MATCH(Table2[[#This Row],[Product ID]],products!$A$1:$A$49,0),4)</f>
        <v>0.5</v>
      </c>
      <c r="L332" s="7">
        <f>INDEX(products!$A$1:$I$49,MATCH(Table2[[#This Row],[Product ID]],products!$A$1:$A$49,0),5)</f>
        <v>5.3699999999999992</v>
      </c>
      <c r="M332" s="7">
        <f t="shared" si="5"/>
        <v>16.11</v>
      </c>
      <c r="N332" t="str">
        <f>_xlfn.XLOOKUP(C332,customers!$A$1:$A$1001,customers!$I$1:$I$1001,,0)</f>
        <v>No</v>
      </c>
    </row>
    <row r="333" spans="1:14" x14ac:dyDescent="0.3">
      <c r="A333" s="2" t="s">
        <v>2357</v>
      </c>
      <c r="B333" s="5">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INDEX(products!$A$1:$I$49,MATCH(Table2[[#This Row],[Product ID]],products!$A$1:$A$49,0),8)</f>
        <v>Robusta</v>
      </c>
      <c r="J333" t="str">
        <f>INDEX(products!$A$1:$I$49,MATCH(Table2[[#This Row],[Product ID]],products!$A$1:$A$49,0),9)</f>
        <v>Medium</v>
      </c>
      <c r="K333" s="4">
        <f>INDEX(products!$A$1:$I$49,MATCH(Table2[[#This Row],[Product ID]],products!$A$1:$A$49,0),4)</f>
        <v>2.5</v>
      </c>
      <c r="L333" s="7">
        <f>INDEX(products!$A$1:$I$49,MATCH(Table2[[#This Row],[Product ID]],products!$A$1:$A$49,0),5)</f>
        <v>22.884999999999998</v>
      </c>
      <c r="M333" s="7">
        <f t="shared" si="5"/>
        <v>22.884999999999998</v>
      </c>
      <c r="N333" t="str">
        <f>_xlfn.XLOOKUP(C333,customers!$A$1:$A$1001,customers!$I$1:$I$1001,,0)</f>
        <v>Yes</v>
      </c>
    </row>
    <row r="334" spans="1:14" x14ac:dyDescent="0.3">
      <c r="A334" s="2" t="s">
        <v>2363</v>
      </c>
      <c r="B334" s="5">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INDEX(products!$A$1:$I$49,MATCH(Table2[[#This Row],[Product ID]],products!$A$1:$A$49,0),8)</f>
        <v>Arabica</v>
      </c>
      <c r="J334" t="str">
        <f>INDEX(products!$A$1:$I$49,MATCH(Table2[[#This Row],[Product ID]],products!$A$1:$A$49,0),9)</f>
        <v>Dark</v>
      </c>
      <c r="K334" s="4">
        <f>INDEX(products!$A$1:$I$49,MATCH(Table2[[#This Row],[Product ID]],products!$A$1:$A$49,0),4)</f>
        <v>0.5</v>
      </c>
      <c r="L334" s="7">
        <f>INDEX(products!$A$1:$I$49,MATCH(Table2[[#This Row],[Product ID]],products!$A$1:$A$49,0),5)</f>
        <v>5.97</v>
      </c>
      <c r="M334" s="7">
        <f t="shared" si="5"/>
        <v>17.91</v>
      </c>
      <c r="N334" t="str">
        <f>_xlfn.XLOOKUP(C334,customers!$A$1:$A$1001,customers!$I$1:$I$1001,,0)</f>
        <v>Yes</v>
      </c>
    </row>
    <row r="335" spans="1:14" x14ac:dyDescent="0.3">
      <c r="A335" s="2" t="s">
        <v>2369</v>
      </c>
      <c r="B335" s="5">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INDEX(products!$A$1:$I$49,MATCH(Table2[[#This Row],[Product ID]],products!$A$1:$A$49,0),8)</f>
        <v>Robusta</v>
      </c>
      <c r="J335" t="str">
        <f>INDEX(products!$A$1:$I$49,MATCH(Table2[[#This Row],[Product ID]],products!$A$1:$A$49,0),9)</f>
        <v>Medium</v>
      </c>
      <c r="K335" s="4">
        <f>INDEX(products!$A$1:$I$49,MATCH(Table2[[#This Row],[Product ID]],products!$A$1:$A$49,0),4)</f>
        <v>0.5</v>
      </c>
      <c r="L335" s="7">
        <f>INDEX(products!$A$1:$I$49,MATCH(Table2[[#This Row],[Product ID]],products!$A$1:$A$49,0),5)</f>
        <v>5.97</v>
      </c>
      <c r="M335" s="7">
        <f t="shared" si="5"/>
        <v>23.88</v>
      </c>
      <c r="N335" t="str">
        <f>_xlfn.XLOOKUP(C335,customers!$A$1:$A$1001,customers!$I$1:$I$1001,,0)</f>
        <v>Yes</v>
      </c>
    </row>
    <row r="336" spans="1:14" x14ac:dyDescent="0.3">
      <c r="A336" s="2" t="s">
        <v>2375</v>
      </c>
      <c r="B336" s="5">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INDEX(products!$A$1:$I$49,MATCH(Table2[[#This Row],[Product ID]],products!$A$1:$A$49,0),8)</f>
        <v>Robusta</v>
      </c>
      <c r="J336" t="str">
        <f>INDEX(products!$A$1:$I$49,MATCH(Table2[[#This Row],[Product ID]],products!$A$1:$A$49,0),9)</f>
        <v>Light</v>
      </c>
      <c r="K336" s="4">
        <f>INDEX(products!$A$1:$I$49,MATCH(Table2[[#This Row],[Product ID]],products!$A$1:$A$49,0),4)</f>
        <v>1</v>
      </c>
      <c r="L336" s="7">
        <f>INDEX(products!$A$1:$I$49,MATCH(Table2[[#This Row],[Product ID]],products!$A$1:$A$49,0),5)</f>
        <v>11.95</v>
      </c>
      <c r="M336" s="7">
        <f t="shared" si="5"/>
        <v>59.75</v>
      </c>
      <c r="N336" t="str">
        <f>_xlfn.XLOOKUP(C336,customers!$A$1:$A$1001,customers!$I$1:$I$1001,,0)</f>
        <v>No</v>
      </c>
    </row>
    <row r="337" spans="1:14" x14ac:dyDescent="0.3">
      <c r="A337" s="2" t="s">
        <v>2379</v>
      </c>
      <c r="B337" s="5">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INDEX(products!$A$1:$I$49,MATCH(Table2[[#This Row],[Product ID]],products!$A$1:$A$49,0),8)</f>
        <v>Liberica</v>
      </c>
      <c r="J337" t="str">
        <f>INDEX(products!$A$1:$I$49,MATCH(Table2[[#This Row],[Product ID]],products!$A$1:$A$49,0),9)</f>
        <v>Light</v>
      </c>
      <c r="K337" s="4">
        <f>INDEX(products!$A$1:$I$49,MATCH(Table2[[#This Row],[Product ID]],products!$A$1:$A$49,0),4)</f>
        <v>0.2</v>
      </c>
      <c r="L337" s="7">
        <f>INDEX(products!$A$1:$I$49,MATCH(Table2[[#This Row],[Product ID]],products!$A$1:$A$49,0),5)</f>
        <v>4.7549999999999999</v>
      </c>
      <c r="M337" s="7">
        <f t="shared" si="5"/>
        <v>28.53</v>
      </c>
      <c r="N337" t="str">
        <f>_xlfn.XLOOKUP(C337,customers!$A$1:$A$1001,customers!$I$1:$I$1001,,0)</f>
        <v>Yes</v>
      </c>
    </row>
    <row r="338" spans="1:14" x14ac:dyDescent="0.3">
      <c r="A338" s="2" t="s">
        <v>2385</v>
      </c>
      <c r="B338" s="5">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INDEX(products!$A$1:$I$49,MATCH(Table2[[#This Row],[Product ID]],products!$A$1:$A$49,0),8)</f>
        <v>Arabica</v>
      </c>
      <c r="J338" t="str">
        <f>INDEX(products!$A$1:$I$49,MATCH(Table2[[#This Row],[Product ID]],products!$A$1:$A$49,0),9)</f>
        <v>Medium</v>
      </c>
      <c r="K338" s="4">
        <f>INDEX(products!$A$1:$I$49,MATCH(Table2[[#This Row],[Product ID]],products!$A$1:$A$49,0),4)</f>
        <v>1</v>
      </c>
      <c r="L338" s="7">
        <f>INDEX(products!$A$1:$I$49,MATCH(Table2[[#This Row],[Product ID]],products!$A$1:$A$49,0),5)</f>
        <v>11.25</v>
      </c>
      <c r="M338" s="7">
        <f t="shared" si="5"/>
        <v>45</v>
      </c>
      <c r="N338" t="str">
        <f>_xlfn.XLOOKUP(C338,customers!$A$1:$A$1001,customers!$I$1:$I$1001,,0)</f>
        <v>No</v>
      </c>
    </row>
    <row r="339" spans="1:14" x14ac:dyDescent="0.3">
      <c r="A339" s="2" t="s">
        <v>2391</v>
      </c>
      <c r="B339" s="5">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INDEX(products!$A$1:$I$49,MATCH(Table2[[#This Row],[Product ID]],products!$A$1:$A$49,0),8)</f>
        <v>Excelsa</v>
      </c>
      <c r="J339" t="str">
        <f>INDEX(products!$A$1:$I$49,MATCH(Table2[[#This Row],[Product ID]],products!$A$1:$A$49,0),9)</f>
        <v>Dark</v>
      </c>
      <c r="K339" s="4">
        <f>INDEX(products!$A$1:$I$49,MATCH(Table2[[#This Row],[Product ID]],products!$A$1:$A$49,0),4)</f>
        <v>2.5</v>
      </c>
      <c r="L339" s="7">
        <f>INDEX(products!$A$1:$I$49,MATCH(Table2[[#This Row],[Product ID]],products!$A$1:$A$49,0),5)</f>
        <v>27.945</v>
      </c>
      <c r="M339" s="7">
        <f t="shared" si="5"/>
        <v>55.89</v>
      </c>
      <c r="N339" t="str">
        <f>_xlfn.XLOOKUP(C339,customers!$A$1:$A$1001,customers!$I$1:$I$1001,,0)</f>
        <v>No</v>
      </c>
    </row>
    <row r="340" spans="1:14" x14ac:dyDescent="0.3">
      <c r="A340" s="2" t="s">
        <v>2396</v>
      </c>
      <c r="B340" s="5">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INDEX(products!$A$1:$I$49,MATCH(Table2[[#This Row],[Product ID]],products!$A$1:$A$49,0),8)</f>
        <v>Excelsa</v>
      </c>
      <c r="J340" t="str">
        <f>INDEX(products!$A$1:$I$49,MATCH(Table2[[#This Row],[Product ID]],products!$A$1:$A$49,0),9)</f>
        <v>Light</v>
      </c>
      <c r="K340" s="4">
        <f>INDEX(products!$A$1:$I$49,MATCH(Table2[[#This Row],[Product ID]],products!$A$1:$A$49,0),4)</f>
        <v>1</v>
      </c>
      <c r="L340" s="7">
        <f>INDEX(products!$A$1:$I$49,MATCH(Table2[[#This Row],[Product ID]],products!$A$1:$A$49,0),5)</f>
        <v>14.85</v>
      </c>
      <c r="M340" s="7">
        <f t="shared" si="5"/>
        <v>59.4</v>
      </c>
      <c r="N340" t="str">
        <f>_xlfn.XLOOKUP(C340,customers!$A$1:$A$1001,customers!$I$1:$I$1001,,0)</f>
        <v>No</v>
      </c>
    </row>
    <row r="341" spans="1:14" x14ac:dyDescent="0.3">
      <c r="A341" s="2" t="s">
        <v>2402</v>
      </c>
      <c r="B341" s="5">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INDEX(products!$A$1:$I$49,MATCH(Table2[[#This Row],[Product ID]],products!$A$1:$A$49,0),8)</f>
        <v>Excelsa</v>
      </c>
      <c r="J341" t="str">
        <f>INDEX(products!$A$1:$I$49,MATCH(Table2[[#This Row],[Product ID]],products!$A$1:$A$49,0),9)</f>
        <v>Dark</v>
      </c>
      <c r="K341" s="4">
        <f>INDEX(products!$A$1:$I$49,MATCH(Table2[[#This Row],[Product ID]],products!$A$1:$A$49,0),4)</f>
        <v>0.2</v>
      </c>
      <c r="L341" s="7">
        <f>INDEX(products!$A$1:$I$49,MATCH(Table2[[#This Row],[Product ID]],products!$A$1:$A$49,0),5)</f>
        <v>3.645</v>
      </c>
      <c r="M341" s="7">
        <f t="shared" si="5"/>
        <v>7.29</v>
      </c>
      <c r="N341" t="str">
        <f>_xlfn.XLOOKUP(C341,customers!$A$1:$A$1001,customers!$I$1:$I$1001,,0)</f>
        <v>Yes</v>
      </c>
    </row>
    <row r="342" spans="1:14" x14ac:dyDescent="0.3">
      <c r="A342" s="2" t="s">
        <v>2408</v>
      </c>
      <c r="B342" s="5">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INDEX(products!$A$1:$I$49,MATCH(Table2[[#This Row],[Product ID]],products!$A$1:$A$49,0),8)</f>
        <v>Excelsa</v>
      </c>
      <c r="J342" t="str">
        <f>INDEX(products!$A$1:$I$49,MATCH(Table2[[#This Row],[Product ID]],products!$A$1:$A$49,0),9)</f>
        <v>Dark</v>
      </c>
      <c r="K342" s="4">
        <f>INDEX(products!$A$1:$I$49,MATCH(Table2[[#This Row],[Product ID]],products!$A$1:$A$49,0),4)</f>
        <v>0.5</v>
      </c>
      <c r="L342" s="7">
        <f>INDEX(products!$A$1:$I$49,MATCH(Table2[[#This Row],[Product ID]],products!$A$1:$A$49,0),5)</f>
        <v>7.29</v>
      </c>
      <c r="M342" s="7">
        <f t="shared" si="5"/>
        <v>7.29</v>
      </c>
      <c r="N342" t="str">
        <f>_xlfn.XLOOKUP(C342,customers!$A$1:$A$1001,customers!$I$1:$I$1001,,0)</f>
        <v>Yes</v>
      </c>
    </row>
    <row r="343" spans="1:14" x14ac:dyDescent="0.3">
      <c r="A343" s="2" t="s">
        <v>2414</v>
      </c>
      <c r="B343" s="5">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INDEX(products!$A$1:$I$49,MATCH(Table2[[#This Row],[Product ID]],products!$A$1:$A$49,0),8)</f>
        <v>Excelsa</v>
      </c>
      <c r="J343" t="str">
        <f>INDEX(products!$A$1:$I$49,MATCH(Table2[[#This Row],[Product ID]],products!$A$1:$A$49,0),9)</f>
        <v>Light</v>
      </c>
      <c r="K343" s="4">
        <f>INDEX(products!$A$1:$I$49,MATCH(Table2[[#This Row],[Product ID]],products!$A$1:$A$49,0),4)</f>
        <v>0.5</v>
      </c>
      <c r="L343" s="7">
        <f>INDEX(products!$A$1:$I$49,MATCH(Table2[[#This Row],[Product ID]],products!$A$1:$A$49,0),5)</f>
        <v>8.91</v>
      </c>
      <c r="M343" s="7">
        <f t="shared" si="5"/>
        <v>17.82</v>
      </c>
      <c r="N343" t="str">
        <f>_xlfn.XLOOKUP(C343,customers!$A$1:$A$1001,customers!$I$1:$I$1001,,0)</f>
        <v>No</v>
      </c>
    </row>
    <row r="344" spans="1:14" x14ac:dyDescent="0.3">
      <c r="A344" s="2" t="s">
        <v>2414</v>
      </c>
      <c r="B344" s="5">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INDEX(products!$A$1:$I$49,MATCH(Table2[[#This Row],[Product ID]],products!$A$1:$A$49,0),8)</f>
        <v>Liberica</v>
      </c>
      <c r="J344" t="str">
        <f>INDEX(products!$A$1:$I$49,MATCH(Table2[[#This Row],[Product ID]],products!$A$1:$A$49,0),9)</f>
        <v>Dark</v>
      </c>
      <c r="K344" s="4">
        <f>INDEX(products!$A$1:$I$49,MATCH(Table2[[#This Row],[Product ID]],products!$A$1:$A$49,0),4)</f>
        <v>0.5</v>
      </c>
      <c r="L344" s="7">
        <f>INDEX(products!$A$1:$I$49,MATCH(Table2[[#This Row],[Product ID]],products!$A$1:$A$49,0),5)</f>
        <v>7.77</v>
      </c>
      <c r="M344" s="7">
        <f t="shared" si="5"/>
        <v>38.849999999999994</v>
      </c>
      <c r="N344" t="str">
        <f>_xlfn.XLOOKUP(C344,customers!$A$1:$A$1001,customers!$I$1:$I$1001,,0)</f>
        <v>No</v>
      </c>
    </row>
    <row r="345" spans="1:14" x14ac:dyDescent="0.3">
      <c r="A345" s="2" t="s">
        <v>2424</v>
      </c>
      <c r="B345" s="5">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INDEX(products!$A$1:$I$49,MATCH(Table2[[#This Row],[Product ID]],products!$A$1:$A$49,0),8)</f>
        <v>Robusta</v>
      </c>
      <c r="J345" t="str">
        <f>INDEX(products!$A$1:$I$49,MATCH(Table2[[#This Row],[Product ID]],products!$A$1:$A$49,0),9)</f>
        <v>Dark</v>
      </c>
      <c r="K345" s="4">
        <f>INDEX(products!$A$1:$I$49,MATCH(Table2[[#This Row],[Product ID]],products!$A$1:$A$49,0),4)</f>
        <v>0.5</v>
      </c>
      <c r="L345" s="7">
        <f>INDEX(products!$A$1:$I$49,MATCH(Table2[[#This Row],[Product ID]],products!$A$1:$A$49,0),5)</f>
        <v>5.3699999999999992</v>
      </c>
      <c r="M345" s="7">
        <f t="shared" si="5"/>
        <v>32.22</v>
      </c>
      <c r="N345" t="str">
        <f>_xlfn.XLOOKUP(C345,customers!$A$1:$A$1001,customers!$I$1:$I$1001,,0)</f>
        <v>No</v>
      </c>
    </row>
    <row r="346" spans="1:14" x14ac:dyDescent="0.3">
      <c r="A346" s="2" t="s">
        <v>2429</v>
      </c>
      <c r="B346" s="5">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INDEX(products!$A$1:$I$49,MATCH(Table2[[#This Row],[Product ID]],products!$A$1:$A$49,0),8)</f>
        <v>Robusta</v>
      </c>
      <c r="J346" t="str">
        <f>INDEX(products!$A$1:$I$49,MATCH(Table2[[#This Row],[Product ID]],products!$A$1:$A$49,0),9)</f>
        <v>Medium</v>
      </c>
      <c r="K346" s="4">
        <f>INDEX(products!$A$1:$I$49,MATCH(Table2[[#This Row],[Product ID]],products!$A$1:$A$49,0),4)</f>
        <v>1</v>
      </c>
      <c r="L346" s="7">
        <f>INDEX(products!$A$1:$I$49,MATCH(Table2[[#This Row],[Product ID]],products!$A$1:$A$49,0),5)</f>
        <v>9.9499999999999993</v>
      </c>
      <c r="M346" s="7">
        <f t="shared" si="5"/>
        <v>19.899999999999999</v>
      </c>
      <c r="N346" t="str">
        <f>_xlfn.XLOOKUP(C346,customers!$A$1:$A$1001,customers!$I$1:$I$1001,,0)</f>
        <v>Yes</v>
      </c>
    </row>
    <row r="347" spans="1:14" x14ac:dyDescent="0.3">
      <c r="A347" s="2" t="s">
        <v>2434</v>
      </c>
      <c r="B347" s="5">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INDEX(products!$A$1:$I$49,MATCH(Table2[[#This Row],[Product ID]],products!$A$1:$A$49,0),8)</f>
        <v>Robusta</v>
      </c>
      <c r="J347" t="str">
        <f>INDEX(products!$A$1:$I$49,MATCH(Table2[[#This Row],[Product ID]],products!$A$1:$A$49,0),9)</f>
        <v>Light</v>
      </c>
      <c r="K347" s="4">
        <f>INDEX(products!$A$1:$I$49,MATCH(Table2[[#This Row],[Product ID]],products!$A$1:$A$49,0),4)</f>
        <v>1</v>
      </c>
      <c r="L347" s="7">
        <f>INDEX(products!$A$1:$I$49,MATCH(Table2[[#This Row],[Product ID]],products!$A$1:$A$49,0),5)</f>
        <v>11.95</v>
      </c>
      <c r="M347" s="7">
        <f t="shared" si="5"/>
        <v>59.75</v>
      </c>
      <c r="N347" t="str">
        <f>_xlfn.XLOOKUP(C347,customers!$A$1:$A$1001,customers!$I$1:$I$1001,,0)</f>
        <v>No</v>
      </c>
    </row>
    <row r="348" spans="1:14" x14ac:dyDescent="0.3">
      <c r="A348" s="2" t="s">
        <v>2440</v>
      </c>
      <c r="B348" s="5">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INDEX(products!$A$1:$I$49,MATCH(Table2[[#This Row],[Product ID]],products!$A$1:$A$49,0),8)</f>
        <v>Arabica</v>
      </c>
      <c r="J348" t="str">
        <f>INDEX(products!$A$1:$I$49,MATCH(Table2[[#This Row],[Product ID]],products!$A$1:$A$49,0),9)</f>
        <v>Light</v>
      </c>
      <c r="K348" s="4">
        <f>INDEX(products!$A$1:$I$49,MATCH(Table2[[#This Row],[Product ID]],products!$A$1:$A$49,0),4)</f>
        <v>0.5</v>
      </c>
      <c r="L348" s="7">
        <f>INDEX(products!$A$1:$I$49,MATCH(Table2[[#This Row],[Product ID]],products!$A$1:$A$49,0),5)</f>
        <v>7.77</v>
      </c>
      <c r="M348" s="7">
        <f t="shared" si="5"/>
        <v>23.31</v>
      </c>
      <c r="N348" t="str">
        <f>_xlfn.XLOOKUP(C348,customers!$A$1:$A$1001,customers!$I$1:$I$1001,,0)</f>
        <v>Yes</v>
      </c>
    </row>
    <row r="349" spans="1:14" x14ac:dyDescent="0.3">
      <c r="A349" s="2" t="s">
        <v>2446</v>
      </c>
      <c r="B349" s="5">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INDEX(products!$A$1:$I$49,MATCH(Table2[[#This Row],[Product ID]],products!$A$1:$A$49,0),8)</f>
        <v>Liberica</v>
      </c>
      <c r="J349" t="str">
        <f>INDEX(products!$A$1:$I$49,MATCH(Table2[[#This Row],[Product ID]],products!$A$1:$A$49,0),9)</f>
        <v>Medium</v>
      </c>
      <c r="K349" s="4">
        <f>INDEX(products!$A$1:$I$49,MATCH(Table2[[#This Row],[Product ID]],products!$A$1:$A$49,0),4)</f>
        <v>1</v>
      </c>
      <c r="L349" s="7">
        <f>INDEX(products!$A$1:$I$49,MATCH(Table2[[#This Row],[Product ID]],products!$A$1:$A$49,0),5)</f>
        <v>14.55</v>
      </c>
      <c r="M349" s="7">
        <f t="shared" si="5"/>
        <v>43.650000000000006</v>
      </c>
      <c r="N349" t="str">
        <f>_xlfn.XLOOKUP(C349,customers!$A$1:$A$1001,customers!$I$1:$I$1001,,0)</f>
        <v>No</v>
      </c>
    </row>
    <row r="350" spans="1:14" x14ac:dyDescent="0.3">
      <c r="A350" s="2" t="s">
        <v>2452</v>
      </c>
      <c r="B350" s="5">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INDEX(products!$A$1:$I$49,MATCH(Table2[[#This Row],[Product ID]],products!$A$1:$A$49,0),8)</f>
        <v>Excelsa</v>
      </c>
      <c r="J350" t="str">
        <f>INDEX(products!$A$1:$I$49,MATCH(Table2[[#This Row],[Product ID]],products!$A$1:$A$49,0),9)</f>
        <v>Light</v>
      </c>
      <c r="K350" s="4">
        <f>INDEX(products!$A$1:$I$49,MATCH(Table2[[#This Row],[Product ID]],products!$A$1:$A$49,0),4)</f>
        <v>2.5</v>
      </c>
      <c r="L350" s="7">
        <f>INDEX(products!$A$1:$I$49,MATCH(Table2[[#This Row],[Product ID]],products!$A$1:$A$49,0),5)</f>
        <v>34.154999999999994</v>
      </c>
      <c r="M350" s="7">
        <f t="shared" si="5"/>
        <v>204.92999999999995</v>
      </c>
      <c r="N350" t="str">
        <f>_xlfn.XLOOKUP(C350,customers!$A$1:$A$1001,customers!$I$1:$I$1001,,0)</f>
        <v>No</v>
      </c>
    </row>
    <row r="351" spans="1:14" x14ac:dyDescent="0.3">
      <c r="A351" s="2" t="s">
        <v>2458</v>
      </c>
      <c r="B351" s="5">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INDEX(products!$A$1:$I$49,MATCH(Table2[[#This Row],[Product ID]],products!$A$1:$A$49,0),8)</f>
        <v>Robusta</v>
      </c>
      <c r="J351" t="str">
        <f>INDEX(products!$A$1:$I$49,MATCH(Table2[[#This Row],[Product ID]],products!$A$1:$A$49,0),9)</f>
        <v>Light</v>
      </c>
      <c r="K351" s="4">
        <f>INDEX(products!$A$1:$I$49,MATCH(Table2[[#This Row],[Product ID]],products!$A$1:$A$49,0),4)</f>
        <v>0.2</v>
      </c>
      <c r="L351" s="7">
        <f>INDEX(products!$A$1:$I$49,MATCH(Table2[[#This Row],[Product ID]],products!$A$1:$A$49,0),5)</f>
        <v>3.5849999999999995</v>
      </c>
      <c r="M351" s="7">
        <f t="shared" si="5"/>
        <v>14.339999999999998</v>
      </c>
      <c r="N351" t="str">
        <f>_xlfn.XLOOKUP(C351,customers!$A$1:$A$1001,customers!$I$1:$I$1001,,0)</f>
        <v>No</v>
      </c>
    </row>
    <row r="352" spans="1:14" x14ac:dyDescent="0.3">
      <c r="A352" s="2" t="s">
        <v>2464</v>
      </c>
      <c r="B352" s="5">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INDEX(products!$A$1:$I$49,MATCH(Table2[[#This Row],[Product ID]],products!$A$1:$A$49,0),8)</f>
        <v>Arabica</v>
      </c>
      <c r="J352" t="str">
        <f>INDEX(products!$A$1:$I$49,MATCH(Table2[[#This Row],[Product ID]],products!$A$1:$A$49,0),9)</f>
        <v>Dark</v>
      </c>
      <c r="K352" s="4">
        <f>INDEX(products!$A$1:$I$49,MATCH(Table2[[#This Row],[Product ID]],products!$A$1:$A$49,0),4)</f>
        <v>0.5</v>
      </c>
      <c r="L352" s="7">
        <f>INDEX(products!$A$1:$I$49,MATCH(Table2[[#This Row],[Product ID]],products!$A$1:$A$49,0),5)</f>
        <v>5.97</v>
      </c>
      <c r="M352" s="7">
        <f t="shared" si="5"/>
        <v>23.88</v>
      </c>
      <c r="N352" t="str">
        <f>_xlfn.XLOOKUP(C352,customers!$A$1:$A$1001,customers!$I$1:$I$1001,,0)</f>
        <v>No</v>
      </c>
    </row>
    <row r="353" spans="1:14" x14ac:dyDescent="0.3">
      <c r="A353" s="2" t="s">
        <v>2470</v>
      </c>
      <c r="B353" s="5">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INDEX(products!$A$1:$I$49,MATCH(Table2[[#This Row],[Product ID]],products!$A$1:$A$49,0),8)</f>
        <v>Arabica</v>
      </c>
      <c r="J353" t="str">
        <f>INDEX(products!$A$1:$I$49,MATCH(Table2[[#This Row],[Product ID]],products!$A$1:$A$49,0),9)</f>
        <v>Medium</v>
      </c>
      <c r="K353" s="4">
        <f>INDEX(products!$A$1:$I$49,MATCH(Table2[[#This Row],[Product ID]],products!$A$1:$A$49,0),4)</f>
        <v>1</v>
      </c>
      <c r="L353" s="7">
        <f>INDEX(products!$A$1:$I$49,MATCH(Table2[[#This Row],[Product ID]],products!$A$1:$A$49,0),5)</f>
        <v>11.25</v>
      </c>
      <c r="M353" s="7">
        <f t="shared" si="5"/>
        <v>22.5</v>
      </c>
      <c r="N353" t="str">
        <f>_xlfn.XLOOKUP(C353,customers!$A$1:$A$1001,customers!$I$1:$I$1001,,0)</f>
        <v>No</v>
      </c>
    </row>
    <row r="354" spans="1:14" x14ac:dyDescent="0.3">
      <c r="A354" s="2" t="s">
        <v>2476</v>
      </c>
      <c r="B354" s="5">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INDEX(products!$A$1:$I$49,MATCH(Table2[[#This Row],[Product ID]],products!$A$1:$A$49,0),8)</f>
        <v>Excelsa</v>
      </c>
      <c r="J354" t="str">
        <f>INDEX(products!$A$1:$I$49,MATCH(Table2[[#This Row],[Product ID]],products!$A$1:$A$49,0),9)</f>
        <v>Dark</v>
      </c>
      <c r="K354" s="4">
        <f>INDEX(products!$A$1:$I$49,MATCH(Table2[[#This Row],[Product ID]],products!$A$1:$A$49,0),4)</f>
        <v>0.5</v>
      </c>
      <c r="L354" s="7">
        <f>INDEX(products!$A$1:$I$49,MATCH(Table2[[#This Row],[Product ID]],products!$A$1:$A$49,0),5)</f>
        <v>7.29</v>
      </c>
      <c r="M354" s="7">
        <f t="shared" si="5"/>
        <v>36.450000000000003</v>
      </c>
      <c r="N354" t="str">
        <f>_xlfn.XLOOKUP(C354,customers!$A$1:$A$1001,customers!$I$1:$I$1001,,0)</f>
        <v>No</v>
      </c>
    </row>
    <row r="355" spans="1:14" x14ac:dyDescent="0.3">
      <c r="A355" s="2" t="s">
        <v>2482</v>
      </c>
      <c r="B355" s="5">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INDEX(products!$A$1:$I$49,MATCH(Table2[[#This Row],[Product ID]],products!$A$1:$A$49,0),8)</f>
        <v>Arabica</v>
      </c>
      <c r="J355" t="str">
        <f>INDEX(products!$A$1:$I$49,MATCH(Table2[[#This Row],[Product ID]],products!$A$1:$A$49,0),9)</f>
        <v>Medium</v>
      </c>
      <c r="K355" s="4">
        <f>INDEX(products!$A$1:$I$49,MATCH(Table2[[#This Row],[Product ID]],products!$A$1:$A$49,0),4)</f>
        <v>0.5</v>
      </c>
      <c r="L355" s="7">
        <f>INDEX(products!$A$1:$I$49,MATCH(Table2[[#This Row],[Product ID]],products!$A$1:$A$49,0),5)</f>
        <v>6.75</v>
      </c>
      <c r="M355" s="7">
        <f t="shared" si="5"/>
        <v>27</v>
      </c>
      <c r="N355" t="str">
        <f>_xlfn.XLOOKUP(C355,customers!$A$1:$A$1001,customers!$I$1:$I$1001,,0)</f>
        <v>Yes</v>
      </c>
    </row>
    <row r="356" spans="1:14" x14ac:dyDescent="0.3">
      <c r="A356" s="2" t="s">
        <v>2487</v>
      </c>
      <c r="B356" s="5">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INDEX(products!$A$1:$I$49,MATCH(Table2[[#This Row],[Product ID]],products!$A$1:$A$49,0),8)</f>
        <v>Arabica</v>
      </c>
      <c r="J356" t="str">
        <f>INDEX(products!$A$1:$I$49,MATCH(Table2[[#This Row],[Product ID]],products!$A$1:$A$49,0),9)</f>
        <v>Medium</v>
      </c>
      <c r="K356" s="4">
        <f>INDEX(products!$A$1:$I$49,MATCH(Table2[[#This Row],[Product ID]],products!$A$1:$A$49,0),4)</f>
        <v>2.5</v>
      </c>
      <c r="L356" s="7">
        <f>INDEX(products!$A$1:$I$49,MATCH(Table2[[#This Row],[Product ID]],products!$A$1:$A$49,0),5)</f>
        <v>25.874999999999996</v>
      </c>
      <c r="M356" s="7">
        <f t="shared" si="5"/>
        <v>155.24999999999997</v>
      </c>
      <c r="N356" t="str">
        <f>_xlfn.XLOOKUP(C356,customers!$A$1:$A$1001,customers!$I$1:$I$1001,,0)</f>
        <v>No</v>
      </c>
    </row>
    <row r="357" spans="1:14" x14ac:dyDescent="0.3">
      <c r="A357" s="2" t="s">
        <v>2492</v>
      </c>
      <c r="B357" s="5">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INDEX(products!$A$1:$I$49,MATCH(Table2[[#This Row],[Product ID]],products!$A$1:$A$49,0),8)</f>
        <v>Arabica</v>
      </c>
      <c r="J357" t="str">
        <f>INDEX(products!$A$1:$I$49,MATCH(Table2[[#This Row],[Product ID]],products!$A$1:$A$49,0),9)</f>
        <v>Dark</v>
      </c>
      <c r="K357" s="4">
        <f>INDEX(products!$A$1:$I$49,MATCH(Table2[[#This Row],[Product ID]],products!$A$1:$A$49,0),4)</f>
        <v>2.5</v>
      </c>
      <c r="L357" s="7">
        <f>INDEX(products!$A$1:$I$49,MATCH(Table2[[#This Row],[Product ID]],products!$A$1:$A$49,0),5)</f>
        <v>22.884999999999998</v>
      </c>
      <c r="M357" s="7">
        <f t="shared" si="5"/>
        <v>114.42499999999998</v>
      </c>
      <c r="N357" t="str">
        <f>_xlfn.XLOOKUP(C357,customers!$A$1:$A$1001,customers!$I$1:$I$1001,,0)</f>
        <v>Yes</v>
      </c>
    </row>
    <row r="358" spans="1:14" x14ac:dyDescent="0.3">
      <c r="A358" s="2" t="s">
        <v>2498</v>
      </c>
      <c r="B358" s="5">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INDEX(products!$A$1:$I$49,MATCH(Table2[[#This Row],[Product ID]],products!$A$1:$A$49,0),8)</f>
        <v>Liberica</v>
      </c>
      <c r="J358" t="str">
        <f>INDEX(products!$A$1:$I$49,MATCH(Table2[[#This Row],[Product ID]],products!$A$1:$A$49,0),9)</f>
        <v>Dark</v>
      </c>
      <c r="K358" s="4">
        <f>INDEX(products!$A$1:$I$49,MATCH(Table2[[#This Row],[Product ID]],products!$A$1:$A$49,0),4)</f>
        <v>1</v>
      </c>
      <c r="L358" s="7">
        <f>INDEX(products!$A$1:$I$49,MATCH(Table2[[#This Row],[Product ID]],products!$A$1:$A$49,0),5)</f>
        <v>12.95</v>
      </c>
      <c r="M358" s="7">
        <f t="shared" si="5"/>
        <v>51.8</v>
      </c>
      <c r="N358" t="str">
        <f>_xlfn.XLOOKUP(C358,customers!$A$1:$A$1001,customers!$I$1:$I$1001,,0)</f>
        <v>Yes</v>
      </c>
    </row>
    <row r="359" spans="1:14" x14ac:dyDescent="0.3">
      <c r="A359" s="2" t="s">
        <v>2504</v>
      </c>
      <c r="B359" s="5">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INDEX(products!$A$1:$I$49,MATCH(Table2[[#This Row],[Product ID]],products!$A$1:$A$49,0),8)</f>
        <v>Arabica</v>
      </c>
      <c r="J359" t="str">
        <f>INDEX(products!$A$1:$I$49,MATCH(Table2[[#This Row],[Product ID]],products!$A$1:$A$49,0),9)</f>
        <v>Medium</v>
      </c>
      <c r="K359" s="4">
        <f>INDEX(products!$A$1:$I$49,MATCH(Table2[[#This Row],[Product ID]],products!$A$1:$A$49,0),4)</f>
        <v>2.5</v>
      </c>
      <c r="L359" s="7">
        <f>INDEX(products!$A$1:$I$49,MATCH(Table2[[#This Row],[Product ID]],products!$A$1:$A$49,0),5)</f>
        <v>25.874999999999996</v>
      </c>
      <c r="M359" s="7">
        <f t="shared" si="5"/>
        <v>155.24999999999997</v>
      </c>
      <c r="N359" t="str">
        <f>_xlfn.XLOOKUP(C359,customers!$A$1:$A$1001,customers!$I$1:$I$1001,,0)</f>
        <v>No</v>
      </c>
    </row>
    <row r="360" spans="1:14" x14ac:dyDescent="0.3">
      <c r="A360" s="2" t="s">
        <v>2509</v>
      </c>
      <c r="B360" s="5">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INDEX(products!$A$1:$I$49,MATCH(Table2[[#This Row],[Product ID]],products!$A$1:$A$49,0),8)</f>
        <v>Arabica</v>
      </c>
      <c r="J360" t="str">
        <f>INDEX(products!$A$1:$I$49,MATCH(Table2[[#This Row],[Product ID]],products!$A$1:$A$49,0),9)</f>
        <v>Light</v>
      </c>
      <c r="K360" s="4">
        <f>INDEX(products!$A$1:$I$49,MATCH(Table2[[#This Row],[Product ID]],products!$A$1:$A$49,0),4)</f>
        <v>2.5</v>
      </c>
      <c r="L360" s="7">
        <f>INDEX(products!$A$1:$I$49,MATCH(Table2[[#This Row],[Product ID]],products!$A$1:$A$49,0),5)</f>
        <v>29.784999999999997</v>
      </c>
      <c r="M360" s="7">
        <f t="shared" si="5"/>
        <v>29.784999999999997</v>
      </c>
      <c r="N360" t="str">
        <f>_xlfn.XLOOKUP(C360,customers!$A$1:$A$1001,customers!$I$1:$I$1001,,0)</f>
        <v>No</v>
      </c>
    </row>
    <row r="361" spans="1:14" x14ac:dyDescent="0.3">
      <c r="A361" s="2" t="s">
        <v>2515</v>
      </c>
      <c r="B361" s="5">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INDEX(products!$A$1:$I$49,MATCH(Table2[[#This Row],[Product ID]],products!$A$1:$A$49,0),8)</f>
        <v>Robusta</v>
      </c>
      <c r="J361" t="str">
        <f>INDEX(products!$A$1:$I$49,MATCH(Table2[[#This Row],[Product ID]],products!$A$1:$A$49,0),9)</f>
        <v>Light</v>
      </c>
      <c r="K361" s="4">
        <f>INDEX(products!$A$1:$I$49,MATCH(Table2[[#This Row],[Product ID]],products!$A$1:$A$49,0),4)</f>
        <v>0.2</v>
      </c>
      <c r="L361" s="7">
        <f>INDEX(products!$A$1:$I$49,MATCH(Table2[[#This Row],[Product ID]],products!$A$1:$A$49,0),5)</f>
        <v>3.5849999999999995</v>
      </c>
      <c r="M361" s="7">
        <f t="shared" si="5"/>
        <v>21.509999999999998</v>
      </c>
      <c r="N361" t="str">
        <f>_xlfn.XLOOKUP(C361,customers!$A$1:$A$1001,customers!$I$1:$I$1001,,0)</f>
        <v>No</v>
      </c>
    </row>
    <row r="362" spans="1:14" x14ac:dyDescent="0.3">
      <c r="A362" s="2" t="s">
        <v>2521</v>
      </c>
      <c r="B362" s="5">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INDEX(products!$A$1:$I$49,MATCH(Table2[[#This Row],[Product ID]],products!$A$1:$A$49,0),8)</f>
        <v>Robusta</v>
      </c>
      <c r="J362" t="str">
        <f>INDEX(products!$A$1:$I$49,MATCH(Table2[[#This Row],[Product ID]],products!$A$1:$A$49,0),9)</f>
        <v>Dark</v>
      </c>
      <c r="K362" s="4">
        <f>INDEX(products!$A$1:$I$49,MATCH(Table2[[#This Row],[Product ID]],products!$A$1:$A$49,0),4)</f>
        <v>2.5</v>
      </c>
      <c r="L362" s="7">
        <f>INDEX(products!$A$1:$I$49,MATCH(Table2[[#This Row],[Product ID]],products!$A$1:$A$49,0),5)</f>
        <v>20.584999999999997</v>
      </c>
      <c r="M362" s="7">
        <f t="shared" si="5"/>
        <v>41.169999999999995</v>
      </c>
      <c r="N362" t="str">
        <f>_xlfn.XLOOKUP(C362,customers!$A$1:$A$1001,customers!$I$1:$I$1001,,0)</f>
        <v>No</v>
      </c>
    </row>
    <row r="363" spans="1:14" x14ac:dyDescent="0.3">
      <c r="A363" s="2" t="s">
        <v>2521</v>
      </c>
      <c r="B363" s="5">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INDEX(products!$A$1:$I$49,MATCH(Table2[[#This Row],[Product ID]],products!$A$1:$A$49,0),8)</f>
        <v>Robusta</v>
      </c>
      <c r="J363" t="str">
        <f>INDEX(products!$A$1:$I$49,MATCH(Table2[[#This Row],[Product ID]],products!$A$1:$A$49,0),9)</f>
        <v>Medium</v>
      </c>
      <c r="K363" s="4">
        <f>INDEX(products!$A$1:$I$49,MATCH(Table2[[#This Row],[Product ID]],products!$A$1:$A$49,0),4)</f>
        <v>0.5</v>
      </c>
      <c r="L363" s="7">
        <f>INDEX(products!$A$1:$I$49,MATCH(Table2[[#This Row],[Product ID]],products!$A$1:$A$49,0),5)</f>
        <v>5.97</v>
      </c>
      <c r="M363" s="7">
        <f t="shared" si="5"/>
        <v>5.97</v>
      </c>
      <c r="N363" t="str">
        <f>_xlfn.XLOOKUP(C363,customers!$A$1:$A$1001,customers!$I$1:$I$1001,,0)</f>
        <v>No</v>
      </c>
    </row>
    <row r="364" spans="1:14" x14ac:dyDescent="0.3">
      <c r="A364" s="2" t="s">
        <v>2532</v>
      </c>
      <c r="B364" s="5">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INDEX(products!$A$1:$I$49,MATCH(Table2[[#This Row],[Product ID]],products!$A$1:$A$49,0),8)</f>
        <v>Excelsa</v>
      </c>
      <c r="J364" t="str">
        <f>INDEX(products!$A$1:$I$49,MATCH(Table2[[#This Row],[Product ID]],products!$A$1:$A$49,0),9)</f>
        <v>Light</v>
      </c>
      <c r="K364" s="4">
        <f>INDEX(products!$A$1:$I$49,MATCH(Table2[[#This Row],[Product ID]],products!$A$1:$A$49,0),4)</f>
        <v>1</v>
      </c>
      <c r="L364" s="7">
        <f>INDEX(products!$A$1:$I$49,MATCH(Table2[[#This Row],[Product ID]],products!$A$1:$A$49,0),5)</f>
        <v>14.85</v>
      </c>
      <c r="M364" s="7">
        <f t="shared" si="5"/>
        <v>74.25</v>
      </c>
      <c r="N364" t="str">
        <f>_xlfn.XLOOKUP(C364,customers!$A$1:$A$1001,customers!$I$1:$I$1001,,0)</f>
        <v>Yes</v>
      </c>
    </row>
    <row r="365" spans="1:14" x14ac:dyDescent="0.3">
      <c r="A365" s="2" t="s">
        <v>2538</v>
      </c>
      <c r="B365" s="5">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INDEX(products!$A$1:$I$49,MATCH(Table2[[#This Row],[Product ID]],products!$A$1:$A$49,0),8)</f>
        <v>Liberica</v>
      </c>
      <c r="J365" t="str">
        <f>INDEX(products!$A$1:$I$49,MATCH(Table2[[#This Row],[Product ID]],products!$A$1:$A$49,0),9)</f>
        <v>Medium</v>
      </c>
      <c r="K365" s="4">
        <f>INDEX(products!$A$1:$I$49,MATCH(Table2[[#This Row],[Product ID]],products!$A$1:$A$49,0),4)</f>
        <v>1</v>
      </c>
      <c r="L365" s="7">
        <f>INDEX(products!$A$1:$I$49,MATCH(Table2[[#This Row],[Product ID]],products!$A$1:$A$49,0),5)</f>
        <v>14.55</v>
      </c>
      <c r="M365" s="7">
        <f t="shared" si="5"/>
        <v>87.300000000000011</v>
      </c>
      <c r="N365" t="str">
        <f>_xlfn.XLOOKUP(C365,customers!$A$1:$A$1001,customers!$I$1:$I$1001,,0)</f>
        <v>No</v>
      </c>
    </row>
    <row r="366" spans="1:14" x14ac:dyDescent="0.3">
      <c r="A366" s="2" t="s">
        <v>2543</v>
      </c>
      <c r="B366" s="5">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INDEX(products!$A$1:$I$49,MATCH(Table2[[#This Row],[Product ID]],products!$A$1:$A$49,0),8)</f>
        <v>Excelsa</v>
      </c>
      <c r="J366" t="str">
        <f>INDEX(products!$A$1:$I$49,MATCH(Table2[[#This Row],[Product ID]],products!$A$1:$A$49,0),9)</f>
        <v>Dark</v>
      </c>
      <c r="K366" s="4">
        <f>INDEX(products!$A$1:$I$49,MATCH(Table2[[#This Row],[Product ID]],products!$A$1:$A$49,0),4)</f>
        <v>1</v>
      </c>
      <c r="L366" s="7">
        <f>INDEX(products!$A$1:$I$49,MATCH(Table2[[#This Row],[Product ID]],products!$A$1:$A$49,0),5)</f>
        <v>12.15</v>
      </c>
      <c r="M366" s="7">
        <f t="shared" si="5"/>
        <v>72.900000000000006</v>
      </c>
      <c r="N366" t="str">
        <f>_xlfn.XLOOKUP(C366,customers!$A$1:$A$1001,customers!$I$1:$I$1001,,0)</f>
        <v>Yes</v>
      </c>
    </row>
    <row r="367" spans="1:14" x14ac:dyDescent="0.3">
      <c r="A367" s="2" t="s">
        <v>2549</v>
      </c>
      <c r="B367" s="5">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INDEX(products!$A$1:$I$49,MATCH(Table2[[#This Row],[Product ID]],products!$A$1:$A$49,0),8)</f>
        <v>Liberica</v>
      </c>
      <c r="J367" t="str">
        <f>INDEX(products!$A$1:$I$49,MATCH(Table2[[#This Row],[Product ID]],products!$A$1:$A$49,0),9)</f>
        <v>Dark</v>
      </c>
      <c r="K367" s="4">
        <f>INDEX(products!$A$1:$I$49,MATCH(Table2[[#This Row],[Product ID]],products!$A$1:$A$49,0),4)</f>
        <v>0.5</v>
      </c>
      <c r="L367" s="7">
        <f>INDEX(products!$A$1:$I$49,MATCH(Table2[[#This Row],[Product ID]],products!$A$1:$A$49,0),5)</f>
        <v>7.77</v>
      </c>
      <c r="M367" s="7">
        <f t="shared" si="5"/>
        <v>7.77</v>
      </c>
      <c r="N367" t="str">
        <f>_xlfn.XLOOKUP(C367,customers!$A$1:$A$1001,customers!$I$1:$I$1001,,0)</f>
        <v>No</v>
      </c>
    </row>
    <row r="368" spans="1:14" x14ac:dyDescent="0.3">
      <c r="A368" s="2" t="s">
        <v>2554</v>
      </c>
      <c r="B368" s="5">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INDEX(products!$A$1:$I$49,MATCH(Table2[[#This Row],[Product ID]],products!$A$1:$A$49,0),8)</f>
        <v>Excelsa</v>
      </c>
      <c r="J368" t="str">
        <f>INDEX(products!$A$1:$I$49,MATCH(Table2[[#This Row],[Product ID]],products!$A$1:$A$49,0),9)</f>
        <v>Dark</v>
      </c>
      <c r="K368" s="4">
        <f>INDEX(products!$A$1:$I$49,MATCH(Table2[[#This Row],[Product ID]],products!$A$1:$A$49,0),4)</f>
        <v>0.5</v>
      </c>
      <c r="L368" s="7">
        <f>INDEX(products!$A$1:$I$49,MATCH(Table2[[#This Row],[Product ID]],products!$A$1:$A$49,0),5)</f>
        <v>7.29</v>
      </c>
      <c r="M368" s="7">
        <f t="shared" si="5"/>
        <v>43.74</v>
      </c>
      <c r="N368" t="str">
        <f>_xlfn.XLOOKUP(C368,customers!$A$1:$A$1001,customers!$I$1:$I$1001,,0)</f>
        <v>No</v>
      </c>
    </row>
    <row r="369" spans="1:14" x14ac:dyDescent="0.3">
      <c r="A369" s="2" t="s">
        <v>2559</v>
      </c>
      <c r="B369" s="5">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INDEX(products!$A$1:$I$49,MATCH(Table2[[#This Row],[Product ID]],products!$A$1:$A$49,0),8)</f>
        <v>Liberica</v>
      </c>
      <c r="J369" t="str">
        <f>INDEX(products!$A$1:$I$49,MATCH(Table2[[#This Row],[Product ID]],products!$A$1:$A$49,0),9)</f>
        <v>Medium</v>
      </c>
      <c r="K369" s="4">
        <f>INDEX(products!$A$1:$I$49,MATCH(Table2[[#This Row],[Product ID]],products!$A$1:$A$49,0),4)</f>
        <v>0.2</v>
      </c>
      <c r="L369" s="7">
        <f>INDEX(products!$A$1:$I$49,MATCH(Table2[[#This Row],[Product ID]],products!$A$1:$A$49,0),5)</f>
        <v>4.3650000000000002</v>
      </c>
      <c r="M369" s="7">
        <f t="shared" si="5"/>
        <v>8.73</v>
      </c>
      <c r="N369" t="str">
        <f>_xlfn.XLOOKUP(C369,customers!$A$1:$A$1001,customers!$I$1:$I$1001,,0)</f>
        <v>Yes</v>
      </c>
    </row>
    <row r="370" spans="1:14" x14ac:dyDescent="0.3">
      <c r="A370" s="2" t="s">
        <v>2563</v>
      </c>
      <c r="B370" s="5">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INDEX(products!$A$1:$I$49,MATCH(Table2[[#This Row],[Product ID]],products!$A$1:$A$49,0),8)</f>
        <v>Excelsa</v>
      </c>
      <c r="J370" t="str">
        <f>INDEX(products!$A$1:$I$49,MATCH(Table2[[#This Row],[Product ID]],products!$A$1:$A$49,0),9)</f>
        <v>Medium</v>
      </c>
      <c r="K370" s="4">
        <f>INDEX(products!$A$1:$I$49,MATCH(Table2[[#This Row],[Product ID]],products!$A$1:$A$49,0),4)</f>
        <v>2.5</v>
      </c>
      <c r="L370" s="7">
        <f>INDEX(products!$A$1:$I$49,MATCH(Table2[[#This Row],[Product ID]],products!$A$1:$A$49,0),5)</f>
        <v>31.624999999999996</v>
      </c>
      <c r="M370" s="7">
        <f t="shared" si="5"/>
        <v>63.249999999999993</v>
      </c>
      <c r="N370" t="str">
        <f>_xlfn.XLOOKUP(C370,customers!$A$1:$A$1001,customers!$I$1:$I$1001,,0)</f>
        <v>No</v>
      </c>
    </row>
    <row r="371" spans="1:14" x14ac:dyDescent="0.3">
      <c r="A371" s="2" t="s">
        <v>2569</v>
      </c>
      <c r="B371" s="5">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INDEX(products!$A$1:$I$49,MATCH(Table2[[#This Row],[Product ID]],products!$A$1:$A$49,0),8)</f>
        <v>Excelsa</v>
      </c>
      <c r="J371" t="str">
        <f>INDEX(products!$A$1:$I$49,MATCH(Table2[[#This Row],[Product ID]],products!$A$1:$A$49,0),9)</f>
        <v>Light</v>
      </c>
      <c r="K371" s="4">
        <f>INDEX(products!$A$1:$I$49,MATCH(Table2[[#This Row],[Product ID]],products!$A$1:$A$49,0),4)</f>
        <v>0.5</v>
      </c>
      <c r="L371" s="7">
        <f>INDEX(products!$A$1:$I$49,MATCH(Table2[[#This Row],[Product ID]],products!$A$1:$A$49,0),5)</f>
        <v>8.91</v>
      </c>
      <c r="M371" s="7">
        <f t="shared" si="5"/>
        <v>8.91</v>
      </c>
      <c r="N371" t="str">
        <f>_xlfn.XLOOKUP(C371,customers!$A$1:$A$1001,customers!$I$1:$I$1001,,0)</f>
        <v>Yes</v>
      </c>
    </row>
    <row r="372" spans="1:14" x14ac:dyDescent="0.3">
      <c r="A372" s="2" t="s">
        <v>2573</v>
      </c>
      <c r="B372" s="5">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INDEX(products!$A$1:$I$49,MATCH(Table2[[#This Row],[Product ID]],products!$A$1:$A$49,0),8)</f>
        <v>Excelsa</v>
      </c>
      <c r="J372" t="str">
        <f>INDEX(products!$A$1:$I$49,MATCH(Table2[[#This Row],[Product ID]],products!$A$1:$A$49,0),9)</f>
        <v>Dark</v>
      </c>
      <c r="K372" s="4">
        <f>INDEX(products!$A$1:$I$49,MATCH(Table2[[#This Row],[Product ID]],products!$A$1:$A$49,0),4)</f>
        <v>1</v>
      </c>
      <c r="L372" s="7">
        <f>INDEX(products!$A$1:$I$49,MATCH(Table2[[#This Row],[Product ID]],products!$A$1:$A$49,0),5)</f>
        <v>12.15</v>
      </c>
      <c r="M372" s="7">
        <f t="shared" si="5"/>
        <v>24.3</v>
      </c>
      <c r="N372" t="str">
        <f>_xlfn.XLOOKUP(C372,customers!$A$1:$A$1001,customers!$I$1:$I$1001,,0)</f>
        <v>Yes</v>
      </c>
    </row>
    <row r="373" spans="1:14" x14ac:dyDescent="0.3">
      <c r="A373" s="2" t="s">
        <v>2579</v>
      </c>
      <c r="B373" s="5">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INDEX(products!$A$1:$I$49,MATCH(Table2[[#This Row],[Product ID]],products!$A$1:$A$49,0),8)</f>
        <v>Arabica</v>
      </c>
      <c r="J373" t="str">
        <f>INDEX(products!$A$1:$I$49,MATCH(Table2[[#This Row],[Product ID]],products!$A$1:$A$49,0),9)</f>
        <v>Light</v>
      </c>
      <c r="K373" s="4">
        <f>INDEX(products!$A$1:$I$49,MATCH(Table2[[#This Row],[Product ID]],products!$A$1:$A$49,0),4)</f>
        <v>0.5</v>
      </c>
      <c r="L373" s="7">
        <f>INDEX(products!$A$1:$I$49,MATCH(Table2[[#This Row],[Product ID]],products!$A$1:$A$49,0),5)</f>
        <v>7.77</v>
      </c>
      <c r="M373" s="7">
        <f t="shared" si="5"/>
        <v>46.62</v>
      </c>
      <c r="N373" t="str">
        <f>_xlfn.XLOOKUP(C373,customers!$A$1:$A$1001,customers!$I$1:$I$1001,,0)</f>
        <v>Yes</v>
      </c>
    </row>
    <row r="374" spans="1:14" x14ac:dyDescent="0.3">
      <c r="A374" s="2" t="s">
        <v>2585</v>
      </c>
      <c r="B374" s="5">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INDEX(products!$A$1:$I$49,MATCH(Table2[[#This Row],[Product ID]],products!$A$1:$A$49,0),8)</f>
        <v>Robusta</v>
      </c>
      <c r="J374" t="str">
        <f>INDEX(products!$A$1:$I$49,MATCH(Table2[[#This Row],[Product ID]],products!$A$1:$A$49,0),9)</f>
        <v>Light</v>
      </c>
      <c r="K374" s="4">
        <f>INDEX(products!$A$1:$I$49,MATCH(Table2[[#This Row],[Product ID]],products!$A$1:$A$49,0),4)</f>
        <v>0.5</v>
      </c>
      <c r="L374" s="7">
        <f>INDEX(products!$A$1:$I$49,MATCH(Table2[[#This Row],[Product ID]],products!$A$1:$A$49,0),5)</f>
        <v>7.169999999999999</v>
      </c>
      <c r="M374" s="7">
        <f t="shared" si="5"/>
        <v>43.019999999999996</v>
      </c>
      <c r="N374" t="str">
        <f>_xlfn.XLOOKUP(C374,customers!$A$1:$A$1001,customers!$I$1:$I$1001,,0)</f>
        <v>No</v>
      </c>
    </row>
    <row r="375" spans="1:14" x14ac:dyDescent="0.3">
      <c r="A375" s="2" t="s">
        <v>2591</v>
      </c>
      <c r="B375" s="5">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INDEX(products!$A$1:$I$49,MATCH(Table2[[#This Row],[Product ID]],products!$A$1:$A$49,0),8)</f>
        <v>Arabica</v>
      </c>
      <c r="J375" t="str">
        <f>INDEX(products!$A$1:$I$49,MATCH(Table2[[#This Row],[Product ID]],products!$A$1:$A$49,0),9)</f>
        <v>Dark</v>
      </c>
      <c r="K375" s="4">
        <f>INDEX(products!$A$1:$I$49,MATCH(Table2[[#This Row],[Product ID]],products!$A$1:$A$49,0),4)</f>
        <v>0.5</v>
      </c>
      <c r="L375" s="7">
        <f>INDEX(products!$A$1:$I$49,MATCH(Table2[[#This Row],[Product ID]],products!$A$1:$A$49,0),5)</f>
        <v>5.97</v>
      </c>
      <c r="M375" s="7">
        <f t="shared" si="5"/>
        <v>17.91</v>
      </c>
      <c r="N375" t="str">
        <f>_xlfn.XLOOKUP(C375,customers!$A$1:$A$1001,customers!$I$1:$I$1001,,0)</f>
        <v>Yes</v>
      </c>
    </row>
    <row r="376" spans="1:14" x14ac:dyDescent="0.3">
      <c r="A376" s="2" t="s">
        <v>2597</v>
      </c>
      <c r="B376" s="5">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INDEX(products!$A$1:$I$49,MATCH(Table2[[#This Row],[Product ID]],products!$A$1:$A$49,0),8)</f>
        <v>Liberica</v>
      </c>
      <c r="J376" t="str">
        <f>INDEX(products!$A$1:$I$49,MATCH(Table2[[#This Row],[Product ID]],products!$A$1:$A$49,0),9)</f>
        <v>Light</v>
      </c>
      <c r="K376" s="4">
        <f>INDEX(products!$A$1:$I$49,MATCH(Table2[[#This Row],[Product ID]],products!$A$1:$A$49,0),4)</f>
        <v>0.5</v>
      </c>
      <c r="L376" s="7">
        <f>INDEX(products!$A$1:$I$49,MATCH(Table2[[#This Row],[Product ID]],products!$A$1:$A$49,0),5)</f>
        <v>9.51</v>
      </c>
      <c r="M376" s="7">
        <f t="shared" si="5"/>
        <v>38.04</v>
      </c>
      <c r="N376" t="str">
        <f>_xlfn.XLOOKUP(C376,customers!$A$1:$A$1001,customers!$I$1:$I$1001,,0)</f>
        <v>Yes</v>
      </c>
    </row>
    <row r="377" spans="1:14" x14ac:dyDescent="0.3">
      <c r="A377" s="2" t="s">
        <v>2603</v>
      </c>
      <c r="B377" s="5">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INDEX(products!$A$1:$I$49,MATCH(Table2[[#This Row],[Product ID]],products!$A$1:$A$49,0),8)</f>
        <v>Arabica</v>
      </c>
      <c r="J377" t="str">
        <f>INDEX(products!$A$1:$I$49,MATCH(Table2[[#This Row],[Product ID]],products!$A$1:$A$49,0),9)</f>
        <v>Medium</v>
      </c>
      <c r="K377" s="4">
        <f>INDEX(products!$A$1:$I$49,MATCH(Table2[[#This Row],[Product ID]],products!$A$1:$A$49,0),4)</f>
        <v>0.2</v>
      </c>
      <c r="L377" s="7">
        <f>INDEX(products!$A$1:$I$49,MATCH(Table2[[#This Row],[Product ID]],products!$A$1:$A$49,0),5)</f>
        <v>3.375</v>
      </c>
      <c r="M377" s="7">
        <f t="shared" si="5"/>
        <v>6.75</v>
      </c>
      <c r="N377" t="str">
        <f>_xlfn.XLOOKUP(C377,customers!$A$1:$A$1001,customers!$I$1:$I$1001,,0)</f>
        <v>Yes</v>
      </c>
    </row>
    <row r="378" spans="1:14" x14ac:dyDescent="0.3">
      <c r="A378" s="2" t="s">
        <v>2609</v>
      </c>
      <c r="B378" s="5">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INDEX(products!$A$1:$I$49,MATCH(Table2[[#This Row],[Product ID]],products!$A$1:$A$49,0),8)</f>
        <v>Robusta</v>
      </c>
      <c r="J378" t="str">
        <f>INDEX(products!$A$1:$I$49,MATCH(Table2[[#This Row],[Product ID]],products!$A$1:$A$49,0),9)</f>
        <v>Medium</v>
      </c>
      <c r="K378" s="4">
        <f>INDEX(products!$A$1:$I$49,MATCH(Table2[[#This Row],[Product ID]],products!$A$1:$A$49,0),4)</f>
        <v>0.5</v>
      </c>
      <c r="L378" s="7">
        <f>INDEX(products!$A$1:$I$49,MATCH(Table2[[#This Row],[Product ID]],products!$A$1:$A$49,0),5)</f>
        <v>5.97</v>
      </c>
      <c r="M378" s="7">
        <f t="shared" si="5"/>
        <v>5.97</v>
      </c>
      <c r="N378" t="str">
        <f>_xlfn.XLOOKUP(C378,customers!$A$1:$A$1001,customers!$I$1:$I$1001,,0)</f>
        <v>Yes</v>
      </c>
    </row>
    <row r="379" spans="1:14" x14ac:dyDescent="0.3">
      <c r="A379" s="2" t="s">
        <v>2615</v>
      </c>
      <c r="B379" s="5">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INDEX(products!$A$1:$I$49,MATCH(Table2[[#This Row],[Product ID]],products!$A$1:$A$49,0),8)</f>
        <v>Robusta</v>
      </c>
      <c r="J379" t="str">
        <f>INDEX(products!$A$1:$I$49,MATCH(Table2[[#This Row],[Product ID]],products!$A$1:$A$49,0),9)</f>
        <v>Dark</v>
      </c>
      <c r="K379" s="4">
        <f>INDEX(products!$A$1:$I$49,MATCH(Table2[[#This Row],[Product ID]],products!$A$1:$A$49,0),4)</f>
        <v>0.2</v>
      </c>
      <c r="L379" s="7">
        <f>INDEX(products!$A$1:$I$49,MATCH(Table2[[#This Row],[Product ID]],products!$A$1:$A$49,0),5)</f>
        <v>2.6849999999999996</v>
      </c>
      <c r="M379" s="7">
        <f t="shared" si="5"/>
        <v>8.0549999999999997</v>
      </c>
      <c r="N379" t="str">
        <f>_xlfn.XLOOKUP(C379,customers!$A$1:$A$1001,customers!$I$1:$I$1001,,0)</f>
        <v>No</v>
      </c>
    </row>
    <row r="380" spans="1:14" x14ac:dyDescent="0.3">
      <c r="A380" s="2" t="s">
        <v>2621</v>
      </c>
      <c r="B380" s="5">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INDEX(products!$A$1:$I$49,MATCH(Table2[[#This Row],[Product ID]],products!$A$1:$A$49,0),8)</f>
        <v>Arabica</v>
      </c>
      <c r="J380" t="str">
        <f>INDEX(products!$A$1:$I$49,MATCH(Table2[[#This Row],[Product ID]],products!$A$1:$A$49,0),9)</f>
        <v>Light</v>
      </c>
      <c r="K380" s="4">
        <f>INDEX(products!$A$1:$I$49,MATCH(Table2[[#This Row],[Product ID]],products!$A$1:$A$49,0),4)</f>
        <v>0.5</v>
      </c>
      <c r="L380" s="7">
        <f>INDEX(products!$A$1:$I$49,MATCH(Table2[[#This Row],[Product ID]],products!$A$1:$A$49,0),5)</f>
        <v>7.77</v>
      </c>
      <c r="M380" s="7">
        <f t="shared" si="5"/>
        <v>23.31</v>
      </c>
      <c r="N380" t="str">
        <f>_xlfn.XLOOKUP(C380,customers!$A$1:$A$1001,customers!$I$1:$I$1001,,0)</f>
        <v>Yes</v>
      </c>
    </row>
    <row r="381" spans="1:14" x14ac:dyDescent="0.3">
      <c r="A381" s="2" t="s">
        <v>2627</v>
      </c>
      <c r="B381" s="5">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INDEX(products!$A$1:$I$49,MATCH(Table2[[#This Row],[Product ID]],products!$A$1:$A$49,0),8)</f>
        <v>Robusta</v>
      </c>
      <c r="J381" t="str">
        <f>INDEX(products!$A$1:$I$49,MATCH(Table2[[#This Row],[Product ID]],products!$A$1:$A$49,0),9)</f>
        <v>Light</v>
      </c>
      <c r="K381" s="4">
        <f>INDEX(products!$A$1:$I$49,MATCH(Table2[[#This Row],[Product ID]],products!$A$1:$A$49,0),4)</f>
        <v>0.5</v>
      </c>
      <c r="L381" s="7">
        <f>INDEX(products!$A$1:$I$49,MATCH(Table2[[#This Row],[Product ID]],products!$A$1:$A$49,0),5)</f>
        <v>7.169999999999999</v>
      </c>
      <c r="M381" s="7">
        <f t="shared" si="5"/>
        <v>43.019999999999996</v>
      </c>
      <c r="N381" t="str">
        <f>_xlfn.XLOOKUP(C381,customers!$A$1:$A$1001,customers!$I$1:$I$1001,,0)</f>
        <v>Yes</v>
      </c>
    </row>
    <row r="382" spans="1:14" x14ac:dyDescent="0.3">
      <c r="A382" s="2" t="s">
        <v>2632</v>
      </c>
      <c r="B382" s="5">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INDEX(products!$A$1:$I$49,MATCH(Table2[[#This Row],[Product ID]],products!$A$1:$A$49,0),8)</f>
        <v>Liberica</v>
      </c>
      <c r="J382" t="str">
        <f>INDEX(products!$A$1:$I$49,MATCH(Table2[[#This Row],[Product ID]],products!$A$1:$A$49,0),9)</f>
        <v>Dark</v>
      </c>
      <c r="K382" s="4">
        <f>INDEX(products!$A$1:$I$49,MATCH(Table2[[#This Row],[Product ID]],products!$A$1:$A$49,0),4)</f>
        <v>0.5</v>
      </c>
      <c r="L382" s="7">
        <f>INDEX(products!$A$1:$I$49,MATCH(Table2[[#This Row],[Product ID]],products!$A$1:$A$49,0),5)</f>
        <v>7.77</v>
      </c>
      <c r="M382" s="7">
        <f t="shared" si="5"/>
        <v>23.31</v>
      </c>
      <c r="N382" t="str">
        <f>_xlfn.XLOOKUP(C382,customers!$A$1:$A$1001,customers!$I$1:$I$1001,,0)</f>
        <v>No</v>
      </c>
    </row>
    <row r="383" spans="1:14" x14ac:dyDescent="0.3">
      <c r="A383" s="2" t="s">
        <v>2638</v>
      </c>
      <c r="B383" s="5">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INDEX(products!$A$1:$I$49,MATCH(Table2[[#This Row],[Product ID]],products!$A$1:$A$49,0),8)</f>
        <v>Arabica</v>
      </c>
      <c r="J383" t="str">
        <f>INDEX(products!$A$1:$I$49,MATCH(Table2[[#This Row],[Product ID]],products!$A$1:$A$49,0),9)</f>
        <v>Dark</v>
      </c>
      <c r="K383" s="4">
        <f>INDEX(products!$A$1:$I$49,MATCH(Table2[[#This Row],[Product ID]],products!$A$1:$A$49,0),4)</f>
        <v>0.2</v>
      </c>
      <c r="L383" s="7">
        <f>INDEX(products!$A$1:$I$49,MATCH(Table2[[#This Row],[Product ID]],products!$A$1:$A$49,0),5)</f>
        <v>2.9849999999999999</v>
      </c>
      <c r="M383" s="7">
        <f t="shared" si="5"/>
        <v>14.924999999999999</v>
      </c>
      <c r="N383" t="str">
        <f>_xlfn.XLOOKUP(C383,customers!$A$1:$A$1001,customers!$I$1:$I$1001,,0)</f>
        <v>Yes</v>
      </c>
    </row>
    <row r="384" spans="1:14" x14ac:dyDescent="0.3">
      <c r="A384" s="2" t="s">
        <v>2644</v>
      </c>
      <c r="B384" s="5">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INDEX(products!$A$1:$I$49,MATCH(Table2[[#This Row],[Product ID]],products!$A$1:$A$49,0),8)</f>
        <v>Excelsa</v>
      </c>
      <c r="J384" t="str">
        <f>INDEX(products!$A$1:$I$49,MATCH(Table2[[#This Row],[Product ID]],products!$A$1:$A$49,0),9)</f>
        <v>Dark</v>
      </c>
      <c r="K384" s="4">
        <f>INDEX(products!$A$1:$I$49,MATCH(Table2[[#This Row],[Product ID]],products!$A$1:$A$49,0),4)</f>
        <v>0.5</v>
      </c>
      <c r="L384" s="7">
        <f>INDEX(products!$A$1:$I$49,MATCH(Table2[[#This Row],[Product ID]],products!$A$1:$A$49,0),5)</f>
        <v>7.29</v>
      </c>
      <c r="M384" s="7">
        <f t="shared" si="5"/>
        <v>21.87</v>
      </c>
      <c r="N384" t="str">
        <f>_xlfn.XLOOKUP(C384,customers!$A$1:$A$1001,customers!$I$1:$I$1001,,0)</f>
        <v>No</v>
      </c>
    </row>
    <row r="385" spans="1:14" x14ac:dyDescent="0.3">
      <c r="A385" s="2" t="s">
        <v>2650</v>
      </c>
      <c r="B385" s="5">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INDEX(products!$A$1:$I$49,MATCH(Table2[[#This Row],[Product ID]],products!$A$1:$A$49,0),8)</f>
        <v>Excelsa</v>
      </c>
      <c r="J385" t="str">
        <f>INDEX(products!$A$1:$I$49,MATCH(Table2[[#This Row],[Product ID]],products!$A$1:$A$49,0),9)</f>
        <v>Light</v>
      </c>
      <c r="K385" s="4">
        <f>INDEX(products!$A$1:$I$49,MATCH(Table2[[#This Row],[Product ID]],products!$A$1:$A$49,0),4)</f>
        <v>0.5</v>
      </c>
      <c r="L385" s="7">
        <f>INDEX(products!$A$1:$I$49,MATCH(Table2[[#This Row],[Product ID]],products!$A$1:$A$49,0),5)</f>
        <v>8.91</v>
      </c>
      <c r="M385" s="7">
        <f t="shared" si="5"/>
        <v>53.46</v>
      </c>
      <c r="N385" t="str">
        <f>_xlfn.XLOOKUP(C385,customers!$A$1:$A$1001,customers!$I$1:$I$1001,,0)</f>
        <v>Yes</v>
      </c>
    </row>
    <row r="386" spans="1:14" x14ac:dyDescent="0.3">
      <c r="A386" s="2" t="s">
        <v>2655</v>
      </c>
      <c r="B386" s="5">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INDEX(products!$A$1:$I$49,MATCH(Table2[[#This Row],[Product ID]],products!$A$1:$A$49,0),8)</f>
        <v>Arabica</v>
      </c>
      <c r="J386" t="str">
        <f>INDEX(products!$A$1:$I$49,MATCH(Table2[[#This Row],[Product ID]],products!$A$1:$A$49,0),9)</f>
        <v>Light</v>
      </c>
      <c r="K386" s="4">
        <f>INDEX(products!$A$1:$I$49,MATCH(Table2[[#This Row],[Product ID]],products!$A$1:$A$49,0),4)</f>
        <v>2.5</v>
      </c>
      <c r="L386" s="7">
        <f>INDEX(products!$A$1:$I$49,MATCH(Table2[[#This Row],[Product ID]],products!$A$1:$A$49,0),5)</f>
        <v>29.784999999999997</v>
      </c>
      <c r="M386" s="7">
        <f t="shared" si="5"/>
        <v>119.13999999999999</v>
      </c>
      <c r="N386" t="str">
        <f>_xlfn.XLOOKUP(C386,customers!$A$1:$A$1001,customers!$I$1:$I$1001,,0)</f>
        <v>No</v>
      </c>
    </row>
    <row r="387" spans="1:14" x14ac:dyDescent="0.3">
      <c r="A387" s="2" t="s">
        <v>2660</v>
      </c>
      <c r="B387" s="5">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INDEX(products!$A$1:$I$49,MATCH(Table2[[#This Row],[Product ID]],products!$A$1:$A$49,0),8)</f>
        <v>Liberica</v>
      </c>
      <c r="J387" t="str">
        <f>INDEX(products!$A$1:$I$49,MATCH(Table2[[#This Row],[Product ID]],products!$A$1:$A$49,0),9)</f>
        <v>Medium</v>
      </c>
      <c r="K387" s="4">
        <f>INDEX(products!$A$1:$I$49,MATCH(Table2[[#This Row],[Product ID]],products!$A$1:$A$49,0),4)</f>
        <v>0.5</v>
      </c>
      <c r="L387" s="7">
        <f>INDEX(products!$A$1:$I$49,MATCH(Table2[[#This Row],[Product ID]],products!$A$1:$A$49,0),5)</f>
        <v>8.73</v>
      </c>
      <c r="M387" s="7">
        <f t="shared" ref="M387:M450" si="6">L387*E387</f>
        <v>43.650000000000006</v>
      </c>
      <c r="N387" t="str">
        <f>_xlfn.XLOOKUP(C387,customers!$A$1:$A$1001,customers!$I$1:$I$1001,,0)</f>
        <v>Yes</v>
      </c>
    </row>
    <row r="388" spans="1:14" x14ac:dyDescent="0.3">
      <c r="A388" s="2" t="s">
        <v>2666</v>
      </c>
      <c r="B388" s="5">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INDEX(products!$A$1:$I$49,MATCH(Table2[[#This Row],[Product ID]],products!$A$1:$A$49,0),8)</f>
        <v>Arabica</v>
      </c>
      <c r="J388" t="str">
        <f>INDEX(products!$A$1:$I$49,MATCH(Table2[[#This Row],[Product ID]],products!$A$1:$A$49,0),9)</f>
        <v>Dark</v>
      </c>
      <c r="K388" s="4">
        <f>INDEX(products!$A$1:$I$49,MATCH(Table2[[#This Row],[Product ID]],products!$A$1:$A$49,0),4)</f>
        <v>0.2</v>
      </c>
      <c r="L388" s="7">
        <f>INDEX(products!$A$1:$I$49,MATCH(Table2[[#This Row],[Product ID]],products!$A$1:$A$49,0),5)</f>
        <v>2.9849999999999999</v>
      </c>
      <c r="M388" s="7">
        <f t="shared" si="6"/>
        <v>17.91</v>
      </c>
      <c r="N388" t="str">
        <f>_xlfn.XLOOKUP(C388,customers!$A$1:$A$1001,customers!$I$1:$I$1001,,0)</f>
        <v>Yes</v>
      </c>
    </row>
    <row r="389" spans="1:14" x14ac:dyDescent="0.3">
      <c r="A389" s="2" t="s">
        <v>2671</v>
      </c>
      <c r="B389" s="5">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INDEX(products!$A$1:$I$49,MATCH(Table2[[#This Row],[Product ID]],products!$A$1:$A$49,0),8)</f>
        <v>Excelsa</v>
      </c>
      <c r="J389" t="str">
        <f>INDEX(products!$A$1:$I$49,MATCH(Table2[[#This Row],[Product ID]],products!$A$1:$A$49,0),9)</f>
        <v>Light</v>
      </c>
      <c r="K389" s="4">
        <f>INDEX(products!$A$1:$I$49,MATCH(Table2[[#This Row],[Product ID]],products!$A$1:$A$49,0),4)</f>
        <v>1</v>
      </c>
      <c r="L389" s="7">
        <f>INDEX(products!$A$1:$I$49,MATCH(Table2[[#This Row],[Product ID]],products!$A$1:$A$49,0),5)</f>
        <v>14.85</v>
      </c>
      <c r="M389" s="7">
        <f t="shared" si="6"/>
        <v>74.25</v>
      </c>
      <c r="N389" t="str">
        <f>_xlfn.XLOOKUP(C389,customers!$A$1:$A$1001,customers!$I$1:$I$1001,,0)</f>
        <v>Yes</v>
      </c>
    </row>
    <row r="390" spans="1:14" x14ac:dyDescent="0.3">
      <c r="A390" s="2" t="s">
        <v>2677</v>
      </c>
      <c r="B390" s="5">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INDEX(products!$A$1:$I$49,MATCH(Table2[[#This Row],[Product ID]],products!$A$1:$A$49,0),8)</f>
        <v>Liberica</v>
      </c>
      <c r="J390" t="str">
        <f>INDEX(products!$A$1:$I$49,MATCH(Table2[[#This Row],[Product ID]],products!$A$1:$A$49,0),9)</f>
        <v>Dark</v>
      </c>
      <c r="K390" s="4">
        <f>INDEX(products!$A$1:$I$49,MATCH(Table2[[#This Row],[Product ID]],products!$A$1:$A$49,0),4)</f>
        <v>0.2</v>
      </c>
      <c r="L390" s="7">
        <f>INDEX(products!$A$1:$I$49,MATCH(Table2[[#This Row],[Product ID]],products!$A$1:$A$49,0),5)</f>
        <v>3.8849999999999998</v>
      </c>
      <c r="M390" s="7">
        <f t="shared" si="6"/>
        <v>11.654999999999999</v>
      </c>
      <c r="N390" t="str">
        <f>_xlfn.XLOOKUP(C390,customers!$A$1:$A$1001,customers!$I$1:$I$1001,,0)</f>
        <v>Yes</v>
      </c>
    </row>
    <row r="391" spans="1:14" x14ac:dyDescent="0.3">
      <c r="A391" s="2" t="s">
        <v>2683</v>
      </c>
      <c r="B391" s="5">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INDEX(products!$A$1:$I$49,MATCH(Table2[[#This Row],[Product ID]],products!$A$1:$A$49,0),8)</f>
        <v>Liberica</v>
      </c>
      <c r="J391" t="str">
        <f>INDEX(products!$A$1:$I$49,MATCH(Table2[[#This Row],[Product ID]],products!$A$1:$A$49,0),9)</f>
        <v>Dark</v>
      </c>
      <c r="K391" s="4">
        <f>INDEX(products!$A$1:$I$49,MATCH(Table2[[#This Row],[Product ID]],products!$A$1:$A$49,0),4)</f>
        <v>0.5</v>
      </c>
      <c r="L391" s="7">
        <f>INDEX(products!$A$1:$I$49,MATCH(Table2[[#This Row],[Product ID]],products!$A$1:$A$49,0),5)</f>
        <v>7.77</v>
      </c>
      <c r="M391" s="7">
        <f t="shared" si="6"/>
        <v>23.31</v>
      </c>
      <c r="N391" t="str">
        <f>_xlfn.XLOOKUP(C391,customers!$A$1:$A$1001,customers!$I$1:$I$1001,,0)</f>
        <v>Yes</v>
      </c>
    </row>
    <row r="392" spans="1:14" x14ac:dyDescent="0.3">
      <c r="A392" s="2" t="s">
        <v>2689</v>
      </c>
      <c r="B392" s="5">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INDEX(products!$A$1:$I$49,MATCH(Table2[[#This Row],[Product ID]],products!$A$1:$A$49,0),8)</f>
        <v>Excelsa</v>
      </c>
      <c r="J392" t="str">
        <f>INDEX(products!$A$1:$I$49,MATCH(Table2[[#This Row],[Product ID]],products!$A$1:$A$49,0),9)</f>
        <v>Dark</v>
      </c>
      <c r="K392" s="4">
        <f>INDEX(products!$A$1:$I$49,MATCH(Table2[[#This Row],[Product ID]],products!$A$1:$A$49,0),4)</f>
        <v>0.5</v>
      </c>
      <c r="L392" s="7">
        <f>INDEX(products!$A$1:$I$49,MATCH(Table2[[#This Row],[Product ID]],products!$A$1:$A$49,0),5)</f>
        <v>7.29</v>
      </c>
      <c r="M392" s="7">
        <f t="shared" si="6"/>
        <v>14.58</v>
      </c>
      <c r="N392" t="str">
        <f>_xlfn.XLOOKUP(C392,customers!$A$1:$A$1001,customers!$I$1:$I$1001,,0)</f>
        <v>Yes</v>
      </c>
    </row>
    <row r="393" spans="1:14" x14ac:dyDescent="0.3">
      <c r="A393" s="2" t="s">
        <v>2694</v>
      </c>
      <c r="B393" s="5">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INDEX(products!$A$1:$I$49,MATCH(Table2[[#This Row],[Product ID]],products!$A$1:$A$49,0),8)</f>
        <v>Arabica</v>
      </c>
      <c r="J393" t="str">
        <f>INDEX(products!$A$1:$I$49,MATCH(Table2[[#This Row],[Product ID]],products!$A$1:$A$49,0),9)</f>
        <v>Medium</v>
      </c>
      <c r="K393" s="4">
        <f>INDEX(products!$A$1:$I$49,MATCH(Table2[[#This Row],[Product ID]],products!$A$1:$A$49,0),4)</f>
        <v>0.5</v>
      </c>
      <c r="L393" s="7">
        <f>INDEX(products!$A$1:$I$49,MATCH(Table2[[#This Row],[Product ID]],products!$A$1:$A$49,0),5)</f>
        <v>6.75</v>
      </c>
      <c r="M393" s="7">
        <f t="shared" si="6"/>
        <v>13.5</v>
      </c>
      <c r="N393" t="str">
        <f>_xlfn.XLOOKUP(C393,customers!$A$1:$A$1001,customers!$I$1:$I$1001,,0)</f>
        <v>No</v>
      </c>
    </row>
    <row r="394" spans="1:14" x14ac:dyDescent="0.3">
      <c r="A394" s="2" t="s">
        <v>2699</v>
      </c>
      <c r="B394" s="5">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INDEX(products!$A$1:$I$49,MATCH(Table2[[#This Row],[Product ID]],products!$A$1:$A$49,0),8)</f>
        <v>Excelsa</v>
      </c>
      <c r="J394" t="str">
        <f>INDEX(products!$A$1:$I$49,MATCH(Table2[[#This Row],[Product ID]],products!$A$1:$A$49,0),9)</f>
        <v>Light</v>
      </c>
      <c r="K394" s="4">
        <f>INDEX(products!$A$1:$I$49,MATCH(Table2[[#This Row],[Product ID]],products!$A$1:$A$49,0),4)</f>
        <v>1</v>
      </c>
      <c r="L394" s="7">
        <f>INDEX(products!$A$1:$I$49,MATCH(Table2[[#This Row],[Product ID]],products!$A$1:$A$49,0),5)</f>
        <v>14.85</v>
      </c>
      <c r="M394" s="7">
        <f t="shared" si="6"/>
        <v>89.1</v>
      </c>
      <c r="N394" t="str">
        <f>_xlfn.XLOOKUP(C394,customers!$A$1:$A$1001,customers!$I$1:$I$1001,,0)</f>
        <v>No</v>
      </c>
    </row>
    <row r="395" spans="1:14" x14ac:dyDescent="0.3">
      <c r="A395" s="2" t="s">
        <v>2699</v>
      </c>
      <c r="B395" s="5">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INDEX(products!$A$1:$I$49,MATCH(Table2[[#This Row],[Product ID]],products!$A$1:$A$49,0),8)</f>
        <v>Arabica</v>
      </c>
      <c r="J395" t="str">
        <f>INDEX(products!$A$1:$I$49,MATCH(Table2[[#This Row],[Product ID]],products!$A$1:$A$49,0),9)</f>
        <v>Light</v>
      </c>
      <c r="K395" s="4">
        <f>INDEX(products!$A$1:$I$49,MATCH(Table2[[#This Row],[Product ID]],products!$A$1:$A$49,0),4)</f>
        <v>0.2</v>
      </c>
      <c r="L395" s="7">
        <f>INDEX(products!$A$1:$I$49,MATCH(Table2[[#This Row],[Product ID]],products!$A$1:$A$49,0),5)</f>
        <v>3.8849999999999998</v>
      </c>
      <c r="M395" s="7">
        <f t="shared" si="6"/>
        <v>3.8849999999999998</v>
      </c>
      <c r="N395" t="str">
        <f>_xlfn.XLOOKUP(C395,customers!$A$1:$A$1001,customers!$I$1:$I$1001,,0)</f>
        <v>No</v>
      </c>
    </row>
    <row r="396" spans="1:14" x14ac:dyDescent="0.3">
      <c r="A396" s="2" t="s">
        <v>2710</v>
      </c>
      <c r="B396" s="5">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INDEX(products!$A$1:$I$49,MATCH(Table2[[#This Row],[Product ID]],products!$A$1:$A$49,0),8)</f>
        <v>Robusta</v>
      </c>
      <c r="J396" t="str">
        <f>INDEX(products!$A$1:$I$49,MATCH(Table2[[#This Row],[Product ID]],products!$A$1:$A$49,0),9)</f>
        <v>Light</v>
      </c>
      <c r="K396" s="4">
        <f>INDEX(products!$A$1:$I$49,MATCH(Table2[[#This Row],[Product ID]],products!$A$1:$A$49,0),4)</f>
        <v>2.5</v>
      </c>
      <c r="L396" s="7">
        <f>INDEX(products!$A$1:$I$49,MATCH(Table2[[#This Row],[Product ID]],products!$A$1:$A$49,0),5)</f>
        <v>27.484999999999996</v>
      </c>
      <c r="M396" s="7">
        <f t="shared" si="6"/>
        <v>109.93999999999998</v>
      </c>
      <c r="N396" t="str">
        <f>_xlfn.XLOOKUP(C396,customers!$A$1:$A$1001,customers!$I$1:$I$1001,,0)</f>
        <v>No</v>
      </c>
    </row>
    <row r="397" spans="1:14" x14ac:dyDescent="0.3">
      <c r="A397" s="2" t="s">
        <v>2716</v>
      </c>
      <c r="B397" s="5">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INDEX(products!$A$1:$I$49,MATCH(Table2[[#This Row],[Product ID]],products!$A$1:$A$49,0),8)</f>
        <v>Liberica</v>
      </c>
      <c r="J397" t="str">
        <f>INDEX(products!$A$1:$I$49,MATCH(Table2[[#This Row],[Product ID]],products!$A$1:$A$49,0),9)</f>
        <v>Dark</v>
      </c>
      <c r="K397" s="4">
        <f>INDEX(products!$A$1:$I$49,MATCH(Table2[[#This Row],[Product ID]],products!$A$1:$A$49,0),4)</f>
        <v>0.5</v>
      </c>
      <c r="L397" s="7">
        <f>INDEX(products!$A$1:$I$49,MATCH(Table2[[#This Row],[Product ID]],products!$A$1:$A$49,0),5)</f>
        <v>7.77</v>
      </c>
      <c r="M397" s="7">
        <f t="shared" si="6"/>
        <v>46.62</v>
      </c>
      <c r="N397" t="str">
        <f>_xlfn.XLOOKUP(C397,customers!$A$1:$A$1001,customers!$I$1:$I$1001,,0)</f>
        <v>Yes</v>
      </c>
    </row>
    <row r="398" spans="1:14" x14ac:dyDescent="0.3">
      <c r="A398" s="2" t="s">
        <v>2721</v>
      </c>
      <c r="B398" s="5">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INDEX(products!$A$1:$I$49,MATCH(Table2[[#This Row],[Product ID]],products!$A$1:$A$49,0),8)</f>
        <v>Arabica</v>
      </c>
      <c r="J398" t="str">
        <f>INDEX(products!$A$1:$I$49,MATCH(Table2[[#This Row],[Product ID]],products!$A$1:$A$49,0),9)</f>
        <v>Light</v>
      </c>
      <c r="K398" s="4">
        <f>INDEX(products!$A$1:$I$49,MATCH(Table2[[#This Row],[Product ID]],products!$A$1:$A$49,0),4)</f>
        <v>0.5</v>
      </c>
      <c r="L398" s="7">
        <f>INDEX(products!$A$1:$I$49,MATCH(Table2[[#This Row],[Product ID]],products!$A$1:$A$49,0),5)</f>
        <v>7.77</v>
      </c>
      <c r="M398" s="7">
        <f t="shared" si="6"/>
        <v>38.849999999999994</v>
      </c>
      <c r="N398" t="str">
        <f>_xlfn.XLOOKUP(C398,customers!$A$1:$A$1001,customers!$I$1:$I$1001,,0)</f>
        <v>No</v>
      </c>
    </row>
    <row r="399" spans="1:14" x14ac:dyDescent="0.3">
      <c r="A399" s="2" t="s">
        <v>2727</v>
      </c>
      <c r="B399" s="5">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INDEX(products!$A$1:$I$49,MATCH(Table2[[#This Row],[Product ID]],products!$A$1:$A$49,0),8)</f>
        <v>Liberica</v>
      </c>
      <c r="J399" t="str">
        <f>INDEX(products!$A$1:$I$49,MATCH(Table2[[#This Row],[Product ID]],products!$A$1:$A$49,0),9)</f>
        <v>Dark</v>
      </c>
      <c r="K399" s="4">
        <f>INDEX(products!$A$1:$I$49,MATCH(Table2[[#This Row],[Product ID]],products!$A$1:$A$49,0),4)</f>
        <v>0.5</v>
      </c>
      <c r="L399" s="7">
        <f>INDEX(products!$A$1:$I$49,MATCH(Table2[[#This Row],[Product ID]],products!$A$1:$A$49,0),5)</f>
        <v>7.77</v>
      </c>
      <c r="M399" s="7">
        <f t="shared" si="6"/>
        <v>31.08</v>
      </c>
      <c r="N399" t="str">
        <f>_xlfn.XLOOKUP(C399,customers!$A$1:$A$1001,customers!$I$1:$I$1001,,0)</f>
        <v>Yes</v>
      </c>
    </row>
    <row r="400" spans="1:14" x14ac:dyDescent="0.3">
      <c r="A400" s="2" t="s">
        <v>2733</v>
      </c>
      <c r="B400" s="5">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INDEX(products!$A$1:$I$49,MATCH(Table2[[#This Row],[Product ID]],products!$A$1:$A$49,0),8)</f>
        <v>Arabica</v>
      </c>
      <c r="J400" t="str">
        <f>INDEX(products!$A$1:$I$49,MATCH(Table2[[#This Row],[Product ID]],products!$A$1:$A$49,0),9)</f>
        <v>Dark</v>
      </c>
      <c r="K400" s="4">
        <f>INDEX(products!$A$1:$I$49,MATCH(Table2[[#This Row],[Product ID]],products!$A$1:$A$49,0),4)</f>
        <v>0.2</v>
      </c>
      <c r="L400" s="7">
        <f>INDEX(products!$A$1:$I$49,MATCH(Table2[[#This Row],[Product ID]],products!$A$1:$A$49,0),5)</f>
        <v>2.9849999999999999</v>
      </c>
      <c r="M400" s="7">
        <f t="shared" si="6"/>
        <v>17.91</v>
      </c>
      <c r="N400" t="str">
        <f>_xlfn.XLOOKUP(C400,customers!$A$1:$A$1001,customers!$I$1:$I$1001,,0)</f>
        <v>Yes</v>
      </c>
    </row>
    <row r="401" spans="1:14" x14ac:dyDescent="0.3">
      <c r="A401" s="2" t="s">
        <v>2739</v>
      </c>
      <c r="B401" s="5">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INDEX(products!$A$1:$I$49,MATCH(Table2[[#This Row],[Product ID]],products!$A$1:$A$49,0),8)</f>
        <v>Excelsa</v>
      </c>
      <c r="J401" t="str">
        <f>INDEX(products!$A$1:$I$49,MATCH(Table2[[#This Row],[Product ID]],products!$A$1:$A$49,0),9)</f>
        <v>Dark</v>
      </c>
      <c r="K401" s="4">
        <f>INDEX(products!$A$1:$I$49,MATCH(Table2[[#This Row],[Product ID]],products!$A$1:$A$49,0),4)</f>
        <v>2.5</v>
      </c>
      <c r="L401" s="7">
        <f>INDEX(products!$A$1:$I$49,MATCH(Table2[[#This Row],[Product ID]],products!$A$1:$A$49,0),5)</f>
        <v>27.945</v>
      </c>
      <c r="M401" s="7">
        <f t="shared" si="6"/>
        <v>167.67000000000002</v>
      </c>
      <c r="N401" t="str">
        <f>_xlfn.XLOOKUP(C401,customers!$A$1:$A$1001,customers!$I$1:$I$1001,,0)</f>
        <v>No</v>
      </c>
    </row>
    <row r="402" spans="1:14" x14ac:dyDescent="0.3">
      <c r="A402" s="2" t="s">
        <v>2745</v>
      </c>
      <c r="B402" s="5">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INDEX(products!$A$1:$I$49,MATCH(Table2[[#This Row],[Product ID]],products!$A$1:$A$49,0),8)</f>
        <v>Liberica</v>
      </c>
      <c r="J402" t="str">
        <f>INDEX(products!$A$1:$I$49,MATCH(Table2[[#This Row],[Product ID]],products!$A$1:$A$49,0),9)</f>
        <v>Light</v>
      </c>
      <c r="K402" s="4">
        <f>INDEX(products!$A$1:$I$49,MATCH(Table2[[#This Row],[Product ID]],products!$A$1:$A$49,0),4)</f>
        <v>1</v>
      </c>
      <c r="L402" s="7">
        <f>INDEX(products!$A$1:$I$49,MATCH(Table2[[#This Row],[Product ID]],products!$A$1:$A$49,0),5)</f>
        <v>15.85</v>
      </c>
      <c r="M402" s="7">
        <f t="shared" si="6"/>
        <v>63.4</v>
      </c>
      <c r="N402" t="str">
        <f>_xlfn.XLOOKUP(C402,customers!$A$1:$A$1001,customers!$I$1:$I$1001,,0)</f>
        <v>No</v>
      </c>
    </row>
    <row r="403" spans="1:14" x14ac:dyDescent="0.3">
      <c r="A403" s="2" t="s">
        <v>2751</v>
      </c>
      <c r="B403" s="5">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INDEX(products!$A$1:$I$49,MATCH(Table2[[#This Row],[Product ID]],products!$A$1:$A$49,0),8)</f>
        <v>Liberica</v>
      </c>
      <c r="J403" t="str">
        <f>INDEX(products!$A$1:$I$49,MATCH(Table2[[#This Row],[Product ID]],products!$A$1:$A$49,0),9)</f>
        <v>Medium</v>
      </c>
      <c r="K403" s="4">
        <f>INDEX(products!$A$1:$I$49,MATCH(Table2[[#This Row],[Product ID]],products!$A$1:$A$49,0),4)</f>
        <v>0.2</v>
      </c>
      <c r="L403" s="7">
        <f>INDEX(products!$A$1:$I$49,MATCH(Table2[[#This Row],[Product ID]],products!$A$1:$A$49,0),5)</f>
        <v>4.3650000000000002</v>
      </c>
      <c r="M403" s="7">
        <f t="shared" si="6"/>
        <v>8.73</v>
      </c>
      <c r="N403" t="str">
        <f>_xlfn.XLOOKUP(C403,customers!$A$1:$A$1001,customers!$I$1:$I$1001,,0)</f>
        <v>Yes</v>
      </c>
    </row>
    <row r="404" spans="1:14" x14ac:dyDescent="0.3">
      <c r="A404" s="2" t="s">
        <v>2757</v>
      </c>
      <c r="B404" s="5">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INDEX(products!$A$1:$I$49,MATCH(Table2[[#This Row],[Product ID]],products!$A$1:$A$49,0),8)</f>
        <v>Robusta</v>
      </c>
      <c r="J404" t="str">
        <f>INDEX(products!$A$1:$I$49,MATCH(Table2[[#This Row],[Product ID]],products!$A$1:$A$49,0),9)</f>
        <v>Dark</v>
      </c>
      <c r="K404" s="4">
        <f>INDEX(products!$A$1:$I$49,MATCH(Table2[[#This Row],[Product ID]],products!$A$1:$A$49,0),4)</f>
        <v>1</v>
      </c>
      <c r="L404" s="7">
        <f>INDEX(products!$A$1:$I$49,MATCH(Table2[[#This Row],[Product ID]],products!$A$1:$A$49,0),5)</f>
        <v>8.9499999999999993</v>
      </c>
      <c r="M404" s="7">
        <f t="shared" si="6"/>
        <v>26.849999999999998</v>
      </c>
      <c r="N404" t="str">
        <f>_xlfn.XLOOKUP(C404,customers!$A$1:$A$1001,customers!$I$1:$I$1001,,0)</f>
        <v>Yes</v>
      </c>
    </row>
    <row r="405" spans="1:14" x14ac:dyDescent="0.3">
      <c r="A405" s="2" t="s">
        <v>2763</v>
      </c>
      <c r="B405" s="5">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INDEX(products!$A$1:$I$49,MATCH(Table2[[#This Row],[Product ID]],products!$A$1:$A$49,0),8)</f>
        <v>Liberica</v>
      </c>
      <c r="J405" t="str">
        <f>INDEX(products!$A$1:$I$49,MATCH(Table2[[#This Row],[Product ID]],products!$A$1:$A$49,0),9)</f>
        <v>Light</v>
      </c>
      <c r="K405" s="4">
        <f>INDEX(products!$A$1:$I$49,MATCH(Table2[[#This Row],[Product ID]],products!$A$1:$A$49,0),4)</f>
        <v>0.2</v>
      </c>
      <c r="L405" s="7">
        <f>INDEX(products!$A$1:$I$49,MATCH(Table2[[#This Row],[Product ID]],products!$A$1:$A$49,0),5)</f>
        <v>4.7549999999999999</v>
      </c>
      <c r="M405" s="7">
        <f t="shared" si="6"/>
        <v>9.51</v>
      </c>
      <c r="N405" t="str">
        <f>_xlfn.XLOOKUP(C405,customers!$A$1:$A$1001,customers!$I$1:$I$1001,,0)</f>
        <v>No</v>
      </c>
    </row>
    <row r="406" spans="1:14" x14ac:dyDescent="0.3">
      <c r="A406" s="2" t="s">
        <v>2769</v>
      </c>
      <c r="B406" s="5">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INDEX(products!$A$1:$I$49,MATCH(Table2[[#This Row],[Product ID]],products!$A$1:$A$49,0),8)</f>
        <v>Arabica</v>
      </c>
      <c r="J406" t="str">
        <f>INDEX(products!$A$1:$I$49,MATCH(Table2[[#This Row],[Product ID]],products!$A$1:$A$49,0),9)</f>
        <v>Dark</v>
      </c>
      <c r="K406" s="4">
        <f>INDEX(products!$A$1:$I$49,MATCH(Table2[[#This Row],[Product ID]],products!$A$1:$A$49,0),4)</f>
        <v>1</v>
      </c>
      <c r="L406" s="7">
        <f>INDEX(products!$A$1:$I$49,MATCH(Table2[[#This Row],[Product ID]],products!$A$1:$A$49,0),5)</f>
        <v>9.9499999999999993</v>
      </c>
      <c r="M406" s="7">
        <f t="shared" si="6"/>
        <v>39.799999999999997</v>
      </c>
      <c r="N406" t="str">
        <f>_xlfn.XLOOKUP(C406,customers!$A$1:$A$1001,customers!$I$1:$I$1001,,0)</f>
        <v>No</v>
      </c>
    </row>
    <row r="407" spans="1:14" x14ac:dyDescent="0.3">
      <c r="A407" s="2" t="s">
        <v>2775</v>
      </c>
      <c r="B407" s="5">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INDEX(products!$A$1:$I$49,MATCH(Table2[[#This Row],[Product ID]],products!$A$1:$A$49,0),8)</f>
        <v>Excelsa</v>
      </c>
      <c r="J407" t="str">
        <f>INDEX(products!$A$1:$I$49,MATCH(Table2[[#This Row],[Product ID]],products!$A$1:$A$49,0),9)</f>
        <v>Medium</v>
      </c>
      <c r="K407" s="4">
        <f>INDEX(products!$A$1:$I$49,MATCH(Table2[[#This Row],[Product ID]],products!$A$1:$A$49,0),4)</f>
        <v>0.5</v>
      </c>
      <c r="L407" s="7">
        <f>INDEX(products!$A$1:$I$49,MATCH(Table2[[#This Row],[Product ID]],products!$A$1:$A$49,0),5)</f>
        <v>8.25</v>
      </c>
      <c r="M407" s="7">
        <f t="shared" si="6"/>
        <v>24.75</v>
      </c>
      <c r="N407" t="str">
        <f>_xlfn.XLOOKUP(C407,customers!$A$1:$A$1001,customers!$I$1:$I$1001,,0)</f>
        <v>Yes</v>
      </c>
    </row>
    <row r="408" spans="1:14" x14ac:dyDescent="0.3">
      <c r="A408" s="2" t="s">
        <v>2781</v>
      </c>
      <c r="B408" s="5">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INDEX(products!$A$1:$I$49,MATCH(Table2[[#This Row],[Product ID]],products!$A$1:$A$49,0),8)</f>
        <v>Excelsa</v>
      </c>
      <c r="J408" t="str">
        <f>INDEX(products!$A$1:$I$49,MATCH(Table2[[#This Row],[Product ID]],products!$A$1:$A$49,0),9)</f>
        <v>Medium</v>
      </c>
      <c r="K408" s="4">
        <f>INDEX(products!$A$1:$I$49,MATCH(Table2[[#This Row],[Product ID]],products!$A$1:$A$49,0),4)</f>
        <v>1</v>
      </c>
      <c r="L408" s="7">
        <f>INDEX(products!$A$1:$I$49,MATCH(Table2[[#This Row],[Product ID]],products!$A$1:$A$49,0),5)</f>
        <v>13.75</v>
      </c>
      <c r="M408" s="7">
        <f t="shared" si="6"/>
        <v>68.75</v>
      </c>
      <c r="N408" t="str">
        <f>_xlfn.XLOOKUP(C408,customers!$A$1:$A$1001,customers!$I$1:$I$1001,,0)</f>
        <v>Yes</v>
      </c>
    </row>
    <row r="409" spans="1:14" x14ac:dyDescent="0.3">
      <c r="A409" s="2" t="s">
        <v>2787</v>
      </c>
      <c r="B409" s="5">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INDEX(products!$A$1:$I$49,MATCH(Table2[[#This Row],[Product ID]],products!$A$1:$A$49,0),8)</f>
        <v>Excelsa</v>
      </c>
      <c r="J409" t="str">
        <f>INDEX(products!$A$1:$I$49,MATCH(Table2[[#This Row],[Product ID]],products!$A$1:$A$49,0),9)</f>
        <v>Medium</v>
      </c>
      <c r="K409" s="4">
        <f>INDEX(products!$A$1:$I$49,MATCH(Table2[[#This Row],[Product ID]],products!$A$1:$A$49,0),4)</f>
        <v>0.5</v>
      </c>
      <c r="L409" s="7">
        <f>INDEX(products!$A$1:$I$49,MATCH(Table2[[#This Row],[Product ID]],products!$A$1:$A$49,0),5)</f>
        <v>8.25</v>
      </c>
      <c r="M409" s="7">
        <f t="shared" si="6"/>
        <v>49.5</v>
      </c>
      <c r="N409" t="str">
        <f>_xlfn.XLOOKUP(C409,customers!$A$1:$A$1001,customers!$I$1:$I$1001,,0)</f>
        <v>No</v>
      </c>
    </row>
    <row r="410" spans="1:14" x14ac:dyDescent="0.3">
      <c r="A410" s="2" t="s">
        <v>2792</v>
      </c>
      <c r="B410" s="5">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INDEX(products!$A$1:$I$49,MATCH(Table2[[#This Row],[Product ID]],products!$A$1:$A$49,0),8)</f>
        <v>Arabica</v>
      </c>
      <c r="J410" t="str">
        <f>INDEX(products!$A$1:$I$49,MATCH(Table2[[#This Row],[Product ID]],products!$A$1:$A$49,0),9)</f>
        <v>Medium</v>
      </c>
      <c r="K410" s="4">
        <f>INDEX(products!$A$1:$I$49,MATCH(Table2[[#This Row],[Product ID]],products!$A$1:$A$49,0),4)</f>
        <v>2.5</v>
      </c>
      <c r="L410" s="7">
        <f>INDEX(products!$A$1:$I$49,MATCH(Table2[[#This Row],[Product ID]],products!$A$1:$A$49,0),5)</f>
        <v>25.874999999999996</v>
      </c>
      <c r="M410" s="7">
        <f t="shared" si="6"/>
        <v>51.749999999999993</v>
      </c>
      <c r="N410" t="str">
        <f>_xlfn.XLOOKUP(C410,customers!$A$1:$A$1001,customers!$I$1:$I$1001,,0)</f>
        <v>Yes</v>
      </c>
    </row>
    <row r="411" spans="1:14" x14ac:dyDescent="0.3">
      <c r="A411" s="2" t="s">
        <v>2798</v>
      </c>
      <c r="B411" s="5">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INDEX(products!$A$1:$I$49,MATCH(Table2[[#This Row],[Product ID]],products!$A$1:$A$49,0),8)</f>
        <v>Liberica</v>
      </c>
      <c r="J411" t="str">
        <f>INDEX(products!$A$1:$I$49,MATCH(Table2[[#This Row],[Product ID]],products!$A$1:$A$49,0),9)</f>
        <v>Light</v>
      </c>
      <c r="K411" s="4">
        <f>INDEX(products!$A$1:$I$49,MATCH(Table2[[#This Row],[Product ID]],products!$A$1:$A$49,0),4)</f>
        <v>1</v>
      </c>
      <c r="L411" s="7">
        <f>INDEX(products!$A$1:$I$49,MATCH(Table2[[#This Row],[Product ID]],products!$A$1:$A$49,0),5)</f>
        <v>15.85</v>
      </c>
      <c r="M411" s="7">
        <f t="shared" si="6"/>
        <v>47.55</v>
      </c>
      <c r="N411" t="str">
        <f>_xlfn.XLOOKUP(C411,customers!$A$1:$A$1001,customers!$I$1:$I$1001,,0)</f>
        <v>Yes</v>
      </c>
    </row>
    <row r="412" spans="1:14" x14ac:dyDescent="0.3">
      <c r="A412" s="2" t="s">
        <v>2803</v>
      </c>
      <c r="B412" s="5">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INDEX(products!$A$1:$I$49,MATCH(Table2[[#This Row],[Product ID]],products!$A$1:$A$49,0),8)</f>
        <v>Arabica</v>
      </c>
      <c r="J412" t="str">
        <f>INDEX(products!$A$1:$I$49,MATCH(Table2[[#This Row],[Product ID]],products!$A$1:$A$49,0),9)</f>
        <v>Light</v>
      </c>
      <c r="K412" s="4">
        <f>INDEX(products!$A$1:$I$49,MATCH(Table2[[#This Row],[Product ID]],products!$A$1:$A$49,0),4)</f>
        <v>0.2</v>
      </c>
      <c r="L412" s="7">
        <f>INDEX(products!$A$1:$I$49,MATCH(Table2[[#This Row],[Product ID]],products!$A$1:$A$49,0),5)</f>
        <v>3.8849999999999998</v>
      </c>
      <c r="M412" s="7">
        <f t="shared" si="6"/>
        <v>15.54</v>
      </c>
      <c r="N412" t="str">
        <f>_xlfn.XLOOKUP(C412,customers!$A$1:$A$1001,customers!$I$1:$I$1001,,0)</f>
        <v>No</v>
      </c>
    </row>
    <row r="413" spans="1:14" x14ac:dyDescent="0.3">
      <c r="A413" s="2" t="s">
        <v>2808</v>
      </c>
      <c r="B413" s="5">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INDEX(products!$A$1:$I$49,MATCH(Table2[[#This Row],[Product ID]],products!$A$1:$A$49,0),8)</f>
        <v>Liberica</v>
      </c>
      <c r="J413" t="str">
        <f>INDEX(products!$A$1:$I$49,MATCH(Table2[[#This Row],[Product ID]],products!$A$1:$A$49,0),9)</f>
        <v>Medium</v>
      </c>
      <c r="K413" s="4">
        <f>INDEX(products!$A$1:$I$49,MATCH(Table2[[#This Row],[Product ID]],products!$A$1:$A$49,0),4)</f>
        <v>1</v>
      </c>
      <c r="L413" s="7">
        <f>INDEX(products!$A$1:$I$49,MATCH(Table2[[#This Row],[Product ID]],products!$A$1:$A$49,0),5)</f>
        <v>14.55</v>
      </c>
      <c r="M413" s="7">
        <f t="shared" si="6"/>
        <v>87.300000000000011</v>
      </c>
      <c r="N413" t="str">
        <f>_xlfn.XLOOKUP(C413,customers!$A$1:$A$1001,customers!$I$1:$I$1001,,0)</f>
        <v>Yes</v>
      </c>
    </row>
    <row r="414" spans="1:14" x14ac:dyDescent="0.3">
      <c r="A414" s="2" t="s">
        <v>2813</v>
      </c>
      <c r="B414" s="5">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INDEX(products!$A$1:$I$49,MATCH(Table2[[#This Row],[Product ID]],products!$A$1:$A$49,0),8)</f>
        <v>Arabica</v>
      </c>
      <c r="J414" t="str">
        <f>INDEX(products!$A$1:$I$49,MATCH(Table2[[#This Row],[Product ID]],products!$A$1:$A$49,0),9)</f>
        <v>Medium</v>
      </c>
      <c r="K414" s="4">
        <f>INDEX(products!$A$1:$I$49,MATCH(Table2[[#This Row],[Product ID]],products!$A$1:$A$49,0),4)</f>
        <v>1</v>
      </c>
      <c r="L414" s="7">
        <f>INDEX(products!$A$1:$I$49,MATCH(Table2[[#This Row],[Product ID]],products!$A$1:$A$49,0),5)</f>
        <v>11.25</v>
      </c>
      <c r="M414" s="7">
        <f t="shared" si="6"/>
        <v>56.25</v>
      </c>
      <c r="N414" t="str">
        <f>_xlfn.XLOOKUP(C414,customers!$A$1:$A$1001,customers!$I$1:$I$1001,,0)</f>
        <v>Yes</v>
      </c>
    </row>
    <row r="415" spans="1:14" x14ac:dyDescent="0.3">
      <c r="A415" s="2" t="s">
        <v>2818</v>
      </c>
      <c r="B415" s="5">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INDEX(products!$A$1:$I$49,MATCH(Table2[[#This Row],[Product ID]],products!$A$1:$A$49,0),8)</f>
        <v>Liberica</v>
      </c>
      <c r="J415" t="str">
        <f>INDEX(products!$A$1:$I$49,MATCH(Table2[[#This Row],[Product ID]],products!$A$1:$A$49,0),9)</f>
        <v>Light</v>
      </c>
      <c r="K415" s="4">
        <f>INDEX(products!$A$1:$I$49,MATCH(Table2[[#This Row],[Product ID]],products!$A$1:$A$49,0),4)</f>
        <v>2.5</v>
      </c>
      <c r="L415" s="7">
        <f>INDEX(products!$A$1:$I$49,MATCH(Table2[[#This Row],[Product ID]],products!$A$1:$A$49,0),5)</f>
        <v>36.454999999999998</v>
      </c>
      <c r="M415" s="7">
        <f t="shared" si="6"/>
        <v>36.454999999999998</v>
      </c>
      <c r="N415" t="str">
        <f>_xlfn.XLOOKUP(C415,customers!$A$1:$A$1001,customers!$I$1:$I$1001,,0)</f>
        <v>Yes</v>
      </c>
    </row>
    <row r="416" spans="1:14" x14ac:dyDescent="0.3">
      <c r="A416" s="2" t="s">
        <v>2824</v>
      </c>
      <c r="B416" s="5">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INDEX(products!$A$1:$I$49,MATCH(Table2[[#This Row],[Product ID]],products!$A$1:$A$49,0),8)</f>
        <v>Robusta</v>
      </c>
      <c r="J416" t="str">
        <f>INDEX(products!$A$1:$I$49,MATCH(Table2[[#This Row],[Product ID]],products!$A$1:$A$49,0),9)</f>
        <v>Light</v>
      </c>
      <c r="K416" s="4">
        <f>INDEX(products!$A$1:$I$49,MATCH(Table2[[#This Row],[Product ID]],products!$A$1:$A$49,0),4)</f>
        <v>0.2</v>
      </c>
      <c r="L416" s="7">
        <f>INDEX(products!$A$1:$I$49,MATCH(Table2[[#This Row],[Product ID]],products!$A$1:$A$49,0),5)</f>
        <v>3.5849999999999995</v>
      </c>
      <c r="M416" s="7">
        <f t="shared" si="6"/>
        <v>10.754999999999999</v>
      </c>
      <c r="N416" t="str">
        <f>_xlfn.XLOOKUP(C416,customers!$A$1:$A$1001,customers!$I$1:$I$1001,,0)</f>
        <v>Yes</v>
      </c>
    </row>
    <row r="417" spans="1:14" x14ac:dyDescent="0.3">
      <c r="A417" s="2" t="s">
        <v>2829</v>
      </c>
      <c r="B417" s="5">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INDEX(products!$A$1:$I$49,MATCH(Table2[[#This Row],[Product ID]],products!$A$1:$A$49,0),8)</f>
        <v>Robusta</v>
      </c>
      <c r="J417" t="str">
        <f>INDEX(products!$A$1:$I$49,MATCH(Table2[[#This Row],[Product ID]],products!$A$1:$A$49,0),9)</f>
        <v>Medium</v>
      </c>
      <c r="K417" s="4">
        <f>INDEX(products!$A$1:$I$49,MATCH(Table2[[#This Row],[Product ID]],products!$A$1:$A$49,0),4)</f>
        <v>0.2</v>
      </c>
      <c r="L417" s="7">
        <f>INDEX(products!$A$1:$I$49,MATCH(Table2[[#This Row],[Product ID]],products!$A$1:$A$49,0),5)</f>
        <v>2.9849999999999999</v>
      </c>
      <c r="M417" s="7">
        <f t="shared" si="6"/>
        <v>8.9550000000000001</v>
      </c>
      <c r="N417" t="str">
        <f>_xlfn.XLOOKUP(C417,customers!$A$1:$A$1001,customers!$I$1:$I$1001,,0)</f>
        <v>No</v>
      </c>
    </row>
    <row r="418" spans="1:14" x14ac:dyDescent="0.3">
      <c r="A418" s="2" t="s">
        <v>2834</v>
      </c>
      <c r="B418" s="5">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INDEX(products!$A$1:$I$49,MATCH(Table2[[#This Row],[Product ID]],products!$A$1:$A$49,0),8)</f>
        <v>Arabica</v>
      </c>
      <c r="J418" t="str">
        <f>INDEX(products!$A$1:$I$49,MATCH(Table2[[#This Row],[Product ID]],products!$A$1:$A$49,0),9)</f>
        <v>Light</v>
      </c>
      <c r="K418" s="4">
        <f>INDEX(products!$A$1:$I$49,MATCH(Table2[[#This Row],[Product ID]],products!$A$1:$A$49,0),4)</f>
        <v>0.5</v>
      </c>
      <c r="L418" s="7">
        <f>INDEX(products!$A$1:$I$49,MATCH(Table2[[#This Row],[Product ID]],products!$A$1:$A$49,0),5)</f>
        <v>7.77</v>
      </c>
      <c r="M418" s="7">
        <f t="shared" si="6"/>
        <v>23.31</v>
      </c>
      <c r="N418" t="str">
        <f>_xlfn.XLOOKUP(C418,customers!$A$1:$A$1001,customers!$I$1:$I$1001,,0)</f>
        <v>Yes</v>
      </c>
    </row>
    <row r="419" spans="1:14" x14ac:dyDescent="0.3">
      <c r="A419" s="2" t="s">
        <v>2839</v>
      </c>
      <c r="B419" s="5">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INDEX(products!$A$1:$I$49,MATCH(Table2[[#This Row],[Product ID]],products!$A$1:$A$49,0),8)</f>
        <v>Arabica</v>
      </c>
      <c r="J419" t="str">
        <f>INDEX(products!$A$1:$I$49,MATCH(Table2[[#This Row],[Product ID]],products!$A$1:$A$49,0),9)</f>
        <v>Light</v>
      </c>
      <c r="K419" s="4">
        <f>INDEX(products!$A$1:$I$49,MATCH(Table2[[#This Row],[Product ID]],products!$A$1:$A$49,0),4)</f>
        <v>2.5</v>
      </c>
      <c r="L419" s="7">
        <f>INDEX(products!$A$1:$I$49,MATCH(Table2[[#This Row],[Product ID]],products!$A$1:$A$49,0),5)</f>
        <v>29.784999999999997</v>
      </c>
      <c r="M419" s="7">
        <f t="shared" si="6"/>
        <v>29.784999999999997</v>
      </c>
      <c r="N419" t="str">
        <f>_xlfn.XLOOKUP(C419,customers!$A$1:$A$1001,customers!$I$1:$I$1001,,0)</f>
        <v>Yes</v>
      </c>
    </row>
    <row r="420" spans="1:14" x14ac:dyDescent="0.3">
      <c r="A420" s="2" t="s">
        <v>2844</v>
      </c>
      <c r="B420" s="5">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INDEX(products!$A$1:$I$49,MATCH(Table2[[#This Row],[Product ID]],products!$A$1:$A$49,0),8)</f>
        <v>Arabica</v>
      </c>
      <c r="J420" t="str">
        <f>INDEX(products!$A$1:$I$49,MATCH(Table2[[#This Row],[Product ID]],products!$A$1:$A$49,0),9)</f>
        <v>Light</v>
      </c>
      <c r="K420" s="4">
        <f>INDEX(products!$A$1:$I$49,MATCH(Table2[[#This Row],[Product ID]],products!$A$1:$A$49,0),4)</f>
        <v>2.5</v>
      </c>
      <c r="L420" s="7">
        <f>INDEX(products!$A$1:$I$49,MATCH(Table2[[#This Row],[Product ID]],products!$A$1:$A$49,0),5)</f>
        <v>29.784999999999997</v>
      </c>
      <c r="M420" s="7">
        <f t="shared" si="6"/>
        <v>148.92499999999998</v>
      </c>
      <c r="N420" t="str">
        <f>_xlfn.XLOOKUP(C420,customers!$A$1:$A$1001,customers!$I$1:$I$1001,,0)</f>
        <v>Yes</v>
      </c>
    </row>
    <row r="421" spans="1:14" x14ac:dyDescent="0.3">
      <c r="A421" s="2" t="s">
        <v>2849</v>
      </c>
      <c r="B421" s="5">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INDEX(products!$A$1:$I$49,MATCH(Table2[[#This Row],[Product ID]],products!$A$1:$A$49,0),8)</f>
        <v>Liberica</v>
      </c>
      <c r="J421" t="str">
        <f>INDEX(products!$A$1:$I$49,MATCH(Table2[[#This Row],[Product ID]],products!$A$1:$A$49,0),9)</f>
        <v>Medium</v>
      </c>
      <c r="K421" s="4">
        <f>INDEX(products!$A$1:$I$49,MATCH(Table2[[#This Row],[Product ID]],products!$A$1:$A$49,0),4)</f>
        <v>0.5</v>
      </c>
      <c r="L421" s="7">
        <f>INDEX(products!$A$1:$I$49,MATCH(Table2[[#This Row],[Product ID]],products!$A$1:$A$49,0),5)</f>
        <v>8.73</v>
      </c>
      <c r="M421" s="7">
        <f t="shared" si="6"/>
        <v>8.73</v>
      </c>
      <c r="N421" t="str">
        <f>_xlfn.XLOOKUP(C421,customers!$A$1:$A$1001,customers!$I$1:$I$1001,,0)</f>
        <v>Yes</v>
      </c>
    </row>
    <row r="422" spans="1:14" x14ac:dyDescent="0.3">
      <c r="A422" s="2" t="s">
        <v>2855</v>
      </c>
      <c r="B422" s="5">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INDEX(products!$A$1:$I$49,MATCH(Table2[[#This Row],[Product ID]],products!$A$1:$A$49,0),8)</f>
        <v>Liberica</v>
      </c>
      <c r="J422" t="str">
        <f>INDEX(products!$A$1:$I$49,MATCH(Table2[[#This Row],[Product ID]],products!$A$1:$A$49,0),9)</f>
        <v>Dark</v>
      </c>
      <c r="K422" s="4">
        <f>INDEX(products!$A$1:$I$49,MATCH(Table2[[#This Row],[Product ID]],products!$A$1:$A$49,0),4)</f>
        <v>0.5</v>
      </c>
      <c r="L422" s="7">
        <f>INDEX(products!$A$1:$I$49,MATCH(Table2[[#This Row],[Product ID]],products!$A$1:$A$49,0),5)</f>
        <v>7.77</v>
      </c>
      <c r="M422" s="7">
        <f t="shared" si="6"/>
        <v>31.08</v>
      </c>
      <c r="N422" t="str">
        <f>_xlfn.XLOOKUP(C422,customers!$A$1:$A$1001,customers!$I$1:$I$1001,,0)</f>
        <v>No</v>
      </c>
    </row>
    <row r="423" spans="1:14" x14ac:dyDescent="0.3">
      <c r="A423" s="2" t="s">
        <v>2855</v>
      </c>
      <c r="B423" s="5">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INDEX(products!$A$1:$I$49,MATCH(Table2[[#This Row],[Product ID]],products!$A$1:$A$49,0),8)</f>
        <v>Arabica</v>
      </c>
      <c r="J423" t="str">
        <f>INDEX(products!$A$1:$I$49,MATCH(Table2[[#This Row],[Product ID]],products!$A$1:$A$49,0),9)</f>
        <v>Dark</v>
      </c>
      <c r="K423" s="4">
        <f>INDEX(products!$A$1:$I$49,MATCH(Table2[[#This Row],[Product ID]],products!$A$1:$A$49,0),4)</f>
        <v>2.5</v>
      </c>
      <c r="L423" s="7">
        <f>INDEX(products!$A$1:$I$49,MATCH(Table2[[#This Row],[Product ID]],products!$A$1:$A$49,0),5)</f>
        <v>22.884999999999998</v>
      </c>
      <c r="M423" s="7">
        <f t="shared" si="6"/>
        <v>137.31</v>
      </c>
      <c r="N423" t="str">
        <f>_xlfn.XLOOKUP(C423,customers!$A$1:$A$1001,customers!$I$1:$I$1001,,0)</f>
        <v>No</v>
      </c>
    </row>
    <row r="424" spans="1:14" x14ac:dyDescent="0.3">
      <c r="A424" s="2" t="s">
        <v>2866</v>
      </c>
      <c r="B424" s="5">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INDEX(products!$A$1:$I$49,MATCH(Table2[[#This Row],[Product ID]],products!$A$1:$A$49,0),8)</f>
        <v>Arabica</v>
      </c>
      <c r="J424" t="str">
        <f>INDEX(products!$A$1:$I$49,MATCH(Table2[[#This Row],[Product ID]],products!$A$1:$A$49,0),9)</f>
        <v>Dark</v>
      </c>
      <c r="K424" s="4">
        <f>INDEX(products!$A$1:$I$49,MATCH(Table2[[#This Row],[Product ID]],products!$A$1:$A$49,0),4)</f>
        <v>0.5</v>
      </c>
      <c r="L424" s="7">
        <f>INDEX(products!$A$1:$I$49,MATCH(Table2[[#This Row],[Product ID]],products!$A$1:$A$49,0),5)</f>
        <v>5.97</v>
      </c>
      <c r="M424" s="7">
        <f t="shared" si="6"/>
        <v>29.849999999999998</v>
      </c>
      <c r="N424" t="str">
        <f>_xlfn.XLOOKUP(C424,customers!$A$1:$A$1001,customers!$I$1:$I$1001,,0)</f>
        <v>No</v>
      </c>
    </row>
    <row r="425" spans="1:14" x14ac:dyDescent="0.3">
      <c r="A425" s="2" t="s">
        <v>2871</v>
      </c>
      <c r="B425" s="5">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INDEX(products!$A$1:$I$49,MATCH(Table2[[#This Row],[Product ID]],products!$A$1:$A$49,0),8)</f>
        <v>Robusta</v>
      </c>
      <c r="J425" t="str">
        <f>INDEX(products!$A$1:$I$49,MATCH(Table2[[#This Row],[Product ID]],products!$A$1:$A$49,0),9)</f>
        <v>Medium</v>
      </c>
      <c r="K425" s="4">
        <f>INDEX(products!$A$1:$I$49,MATCH(Table2[[#This Row],[Product ID]],products!$A$1:$A$49,0),4)</f>
        <v>0.5</v>
      </c>
      <c r="L425" s="7">
        <f>INDEX(products!$A$1:$I$49,MATCH(Table2[[#This Row],[Product ID]],products!$A$1:$A$49,0),5)</f>
        <v>5.97</v>
      </c>
      <c r="M425" s="7">
        <f t="shared" si="6"/>
        <v>17.91</v>
      </c>
      <c r="N425" t="str">
        <f>_xlfn.XLOOKUP(C425,customers!$A$1:$A$1001,customers!$I$1:$I$1001,,0)</f>
        <v>No</v>
      </c>
    </row>
    <row r="426" spans="1:14" x14ac:dyDescent="0.3">
      <c r="A426" s="2" t="s">
        <v>2876</v>
      </c>
      <c r="B426" s="5">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INDEX(products!$A$1:$I$49,MATCH(Table2[[#This Row],[Product ID]],products!$A$1:$A$49,0),8)</f>
        <v>Excelsa</v>
      </c>
      <c r="J426" t="str">
        <f>INDEX(products!$A$1:$I$49,MATCH(Table2[[#This Row],[Product ID]],products!$A$1:$A$49,0),9)</f>
        <v>Light</v>
      </c>
      <c r="K426" s="4">
        <f>INDEX(products!$A$1:$I$49,MATCH(Table2[[#This Row],[Product ID]],products!$A$1:$A$49,0),4)</f>
        <v>0.5</v>
      </c>
      <c r="L426" s="7">
        <f>INDEX(products!$A$1:$I$49,MATCH(Table2[[#This Row],[Product ID]],products!$A$1:$A$49,0),5)</f>
        <v>8.91</v>
      </c>
      <c r="M426" s="7">
        <f t="shared" si="6"/>
        <v>26.73</v>
      </c>
      <c r="N426" t="str">
        <f>_xlfn.XLOOKUP(C426,customers!$A$1:$A$1001,customers!$I$1:$I$1001,,0)</f>
        <v>Yes</v>
      </c>
    </row>
    <row r="427" spans="1:14" x14ac:dyDescent="0.3">
      <c r="A427" s="2" t="s">
        <v>2882</v>
      </c>
      <c r="B427" s="5">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INDEX(products!$A$1:$I$49,MATCH(Table2[[#This Row],[Product ID]],products!$A$1:$A$49,0),8)</f>
        <v>Robusta</v>
      </c>
      <c r="J427" t="str">
        <f>INDEX(products!$A$1:$I$49,MATCH(Table2[[#This Row],[Product ID]],products!$A$1:$A$49,0),9)</f>
        <v>Dark</v>
      </c>
      <c r="K427" s="4">
        <f>INDEX(products!$A$1:$I$49,MATCH(Table2[[#This Row],[Product ID]],products!$A$1:$A$49,0),4)</f>
        <v>1</v>
      </c>
      <c r="L427" s="7">
        <f>INDEX(products!$A$1:$I$49,MATCH(Table2[[#This Row],[Product ID]],products!$A$1:$A$49,0),5)</f>
        <v>8.9499999999999993</v>
      </c>
      <c r="M427" s="7">
        <f t="shared" si="6"/>
        <v>17.899999999999999</v>
      </c>
      <c r="N427" t="str">
        <f>_xlfn.XLOOKUP(C427,customers!$A$1:$A$1001,customers!$I$1:$I$1001,,0)</f>
        <v>No</v>
      </c>
    </row>
    <row r="428" spans="1:14" x14ac:dyDescent="0.3">
      <c r="A428" s="2" t="s">
        <v>2888</v>
      </c>
      <c r="B428" s="5">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INDEX(products!$A$1:$I$49,MATCH(Table2[[#This Row],[Product ID]],products!$A$1:$A$49,0),8)</f>
        <v>Robusta</v>
      </c>
      <c r="J428" t="str">
        <f>INDEX(products!$A$1:$I$49,MATCH(Table2[[#This Row],[Product ID]],products!$A$1:$A$49,0),9)</f>
        <v>Light</v>
      </c>
      <c r="K428" s="4">
        <f>INDEX(products!$A$1:$I$49,MATCH(Table2[[#This Row],[Product ID]],products!$A$1:$A$49,0),4)</f>
        <v>0.2</v>
      </c>
      <c r="L428" s="7">
        <f>INDEX(products!$A$1:$I$49,MATCH(Table2[[#This Row],[Product ID]],products!$A$1:$A$49,0),5)</f>
        <v>3.5849999999999995</v>
      </c>
      <c r="M428" s="7">
        <f t="shared" si="6"/>
        <v>14.339999999999998</v>
      </c>
      <c r="N428" t="str">
        <f>_xlfn.XLOOKUP(C428,customers!$A$1:$A$1001,customers!$I$1:$I$1001,,0)</f>
        <v>Yes</v>
      </c>
    </row>
    <row r="429" spans="1:14" x14ac:dyDescent="0.3">
      <c r="A429" s="2" t="s">
        <v>2894</v>
      </c>
      <c r="B429" s="5">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INDEX(products!$A$1:$I$49,MATCH(Table2[[#This Row],[Product ID]],products!$A$1:$A$49,0),8)</f>
        <v>Arabica</v>
      </c>
      <c r="J429" t="str">
        <f>INDEX(products!$A$1:$I$49,MATCH(Table2[[#This Row],[Product ID]],products!$A$1:$A$49,0),9)</f>
        <v>Medium</v>
      </c>
      <c r="K429" s="4">
        <f>INDEX(products!$A$1:$I$49,MATCH(Table2[[#This Row],[Product ID]],products!$A$1:$A$49,0),4)</f>
        <v>2.5</v>
      </c>
      <c r="L429" s="7">
        <f>INDEX(products!$A$1:$I$49,MATCH(Table2[[#This Row],[Product ID]],products!$A$1:$A$49,0),5)</f>
        <v>25.874999999999996</v>
      </c>
      <c r="M429" s="7">
        <f t="shared" si="6"/>
        <v>77.624999999999986</v>
      </c>
      <c r="N429" t="str">
        <f>_xlfn.XLOOKUP(C429,customers!$A$1:$A$1001,customers!$I$1:$I$1001,,0)</f>
        <v>Yes</v>
      </c>
    </row>
    <row r="430" spans="1:14" x14ac:dyDescent="0.3">
      <c r="A430" s="2" t="s">
        <v>2899</v>
      </c>
      <c r="B430" s="5">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INDEX(products!$A$1:$I$49,MATCH(Table2[[#This Row],[Product ID]],products!$A$1:$A$49,0),8)</f>
        <v>Robusta</v>
      </c>
      <c r="J430" t="str">
        <f>INDEX(products!$A$1:$I$49,MATCH(Table2[[#This Row],[Product ID]],products!$A$1:$A$49,0),9)</f>
        <v>Light</v>
      </c>
      <c r="K430" s="4">
        <f>INDEX(products!$A$1:$I$49,MATCH(Table2[[#This Row],[Product ID]],products!$A$1:$A$49,0),4)</f>
        <v>1</v>
      </c>
      <c r="L430" s="7">
        <f>INDEX(products!$A$1:$I$49,MATCH(Table2[[#This Row],[Product ID]],products!$A$1:$A$49,0),5)</f>
        <v>11.95</v>
      </c>
      <c r="M430" s="7">
        <f t="shared" si="6"/>
        <v>59.75</v>
      </c>
      <c r="N430" t="str">
        <f>_xlfn.XLOOKUP(C430,customers!$A$1:$A$1001,customers!$I$1:$I$1001,,0)</f>
        <v>No</v>
      </c>
    </row>
    <row r="431" spans="1:14" x14ac:dyDescent="0.3">
      <c r="A431" s="2" t="s">
        <v>2905</v>
      </c>
      <c r="B431" s="5">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INDEX(products!$A$1:$I$49,MATCH(Table2[[#This Row],[Product ID]],products!$A$1:$A$49,0),8)</f>
        <v>Arabica</v>
      </c>
      <c r="J431" t="str">
        <f>INDEX(products!$A$1:$I$49,MATCH(Table2[[#This Row],[Product ID]],products!$A$1:$A$49,0),9)</f>
        <v>Light</v>
      </c>
      <c r="K431" s="4">
        <f>INDEX(products!$A$1:$I$49,MATCH(Table2[[#This Row],[Product ID]],products!$A$1:$A$49,0),4)</f>
        <v>1</v>
      </c>
      <c r="L431" s="7">
        <f>INDEX(products!$A$1:$I$49,MATCH(Table2[[#This Row],[Product ID]],products!$A$1:$A$49,0),5)</f>
        <v>12.95</v>
      </c>
      <c r="M431" s="7">
        <f t="shared" si="6"/>
        <v>77.699999999999989</v>
      </c>
      <c r="N431" t="str">
        <f>_xlfn.XLOOKUP(C431,customers!$A$1:$A$1001,customers!$I$1:$I$1001,,0)</f>
        <v>No</v>
      </c>
    </row>
    <row r="432" spans="1:14" x14ac:dyDescent="0.3">
      <c r="A432" s="2" t="s">
        <v>2911</v>
      </c>
      <c r="B432" s="5">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INDEX(products!$A$1:$I$49,MATCH(Table2[[#This Row],[Product ID]],products!$A$1:$A$49,0),8)</f>
        <v>Robusta</v>
      </c>
      <c r="J432" t="str">
        <f>INDEX(products!$A$1:$I$49,MATCH(Table2[[#This Row],[Product ID]],products!$A$1:$A$49,0),9)</f>
        <v>Dark</v>
      </c>
      <c r="K432" s="4">
        <f>INDEX(products!$A$1:$I$49,MATCH(Table2[[#This Row],[Product ID]],products!$A$1:$A$49,0),4)</f>
        <v>0.2</v>
      </c>
      <c r="L432" s="7">
        <f>INDEX(products!$A$1:$I$49,MATCH(Table2[[#This Row],[Product ID]],products!$A$1:$A$49,0),5)</f>
        <v>2.6849999999999996</v>
      </c>
      <c r="M432" s="7">
        <f t="shared" si="6"/>
        <v>5.3699999999999992</v>
      </c>
      <c r="N432" t="str">
        <f>_xlfn.XLOOKUP(C432,customers!$A$1:$A$1001,customers!$I$1:$I$1001,,0)</f>
        <v>Yes</v>
      </c>
    </row>
    <row r="433" spans="1:14" x14ac:dyDescent="0.3">
      <c r="A433" s="2" t="s">
        <v>2917</v>
      </c>
      <c r="B433" s="5">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INDEX(products!$A$1:$I$49,MATCH(Table2[[#This Row],[Product ID]],products!$A$1:$A$49,0),8)</f>
        <v>Excelsa</v>
      </c>
      <c r="J433" t="str">
        <f>INDEX(products!$A$1:$I$49,MATCH(Table2[[#This Row],[Product ID]],products!$A$1:$A$49,0),9)</f>
        <v>Dark</v>
      </c>
      <c r="K433" s="4">
        <f>INDEX(products!$A$1:$I$49,MATCH(Table2[[#This Row],[Product ID]],products!$A$1:$A$49,0),4)</f>
        <v>2.5</v>
      </c>
      <c r="L433" s="7">
        <f>INDEX(products!$A$1:$I$49,MATCH(Table2[[#This Row],[Product ID]],products!$A$1:$A$49,0),5)</f>
        <v>27.945</v>
      </c>
      <c r="M433" s="7">
        <f t="shared" si="6"/>
        <v>83.835000000000008</v>
      </c>
      <c r="N433" t="str">
        <f>_xlfn.XLOOKUP(C433,customers!$A$1:$A$1001,customers!$I$1:$I$1001,,0)</f>
        <v>Yes</v>
      </c>
    </row>
    <row r="434" spans="1:14" x14ac:dyDescent="0.3">
      <c r="A434" s="2" t="s">
        <v>2923</v>
      </c>
      <c r="B434" s="5">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INDEX(products!$A$1:$I$49,MATCH(Table2[[#This Row],[Product ID]],products!$A$1:$A$49,0),8)</f>
        <v>Arabica</v>
      </c>
      <c r="J434" t="str">
        <f>INDEX(products!$A$1:$I$49,MATCH(Table2[[#This Row],[Product ID]],products!$A$1:$A$49,0),9)</f>
        <v>Medium</v>
      </c>
      <c r="K434" s="4">
        <f>INDEX(products!$A$1:$I$49,MATCH(Table2[[#This Row],[Product ID]],products!$A$1:$A$49,0),4)</f>
        <v>1</v>
      </c>
      <c r="L434" s="7">
        <f>INDEX(products!$A$1:$I$49,MATCH(Table2[[#This Row],[Product ID]],products!$A$1:$A$49,0),5)</f>
        <v>11.25</v>
      </c>
      <c r="M434" s="7">
        <f t="shared" si="6"/>
        <v>22.5</v>
      </c>
      <c r="N434" t="str">
        <f>_xlfn.XLOOKUP(C434,customers!$A$1:$A$1001,customers!$I$1:$I$1001,,0)</f>
        <v>No</v>
      </c>
    </row>
    <row r="435" spans="1:14" x14ac:dyDescent="0.3">
      <c r="A435" s="2" t="s">
        <v>2928</v>
      </c>
      <c r="B435" s="5">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INDEX(products!$A$1:$I$49,MATCH(Table2[[#This Row],[Product ID]],products!$A$1:$A$49,0),8)</f>
        <v>Liberica</v>
      </c>
      <c r="J435" t="str">
        <f>INDEX(products!$A$1:$I$49,MATCH(Table2[[#This Row],[Product ID]],products!$A$1:$A$49,0),9)</f>
        <v>Medium</v>
      </c>
      <c r="K435" s="4">
        <f>INDEX(products!$A$1:$I$49,MATCH(Table2[[#This Row],[Product ID]],products!$A$1:$A$49,0),4)</f>
        <v>2.5</v>
      </c>
      <c r="L435" s="7">
        <f>INDEX(products!$A$1:$I$49,MATCH(Table2[[#This Row],[Product ID]],products!$A$1:$A$49,0),5)</f>
        <v>33.464999999999996</v>
      </c>
      <c r="M435" s="7">
        <f t="shared" si="6"/>
        <v>200.78999999999996</v>
      </c>
      <c r="N435" t="str">
        <f>_xlfn.XLOOKUP(C435,customers!$A$1:$A$1001,customers!$I$1:$I$1001,,0)</f>
        <v>Yes</v>
      </c>
    </row>
    <row r="436" spans="1:14" x14ac:dyDescent="0.3">
      <c r="A436" s="2" t="s">
        <v>2934</v>
      </c>
      <c r="B436" s="5">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INDEX(products!$A$1:$I$49,MATCH(Table2[[#This Row],[Product ID]],products!$A$1:$A$49,0),8)</f>
        <v>Arabica</v>
      </c>
      <c r="J436" t="str">
        <f>INDEX(products!$A$1:$I$49,MATCH(Table2[[#This Row],[Product ID]],products!$A$1:$A$49,0),9)</f>
        <v>Medium</v>
      </c>
      <c r="K436" s="4">
        <f>INDEX(products!$A$1:$I$49,MATCH(Table2[[#This Row],[Product ID]],products!$A$1:$A$49,0),4)</f>
        <v>1</v>
      </c>
      <c r="L436" s="7">
        <f>INDEX(products!$A$1:$I$49,MATCH(Table2[[#This Row],[Product ID]],products!$A$1:$A$49,0),5)</f>
        <v>11.25</v>
      </c>
      <c r="M436" s="7">
        <f t="shared" si="6"/>
        <v>67.5</v>
      </c>
      <c r="N436" t="str">
        <f>_xlfn.XLOOKUP(C436,customers!$A$1:$A$1001,customers!$I$1:$I$1001,,0)</f>
        <v>No</v>
      </c>
    </row>
    <row r="437" spans="1:14" x14ac:dyDescent="0.3">
      <c r="A437" s="2" t="s">
        <v>2939</v>
      </c>
      <c r="B437" s="5">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INDEX(products!$A$1:$I$49,MATCH(Table2[[#This Row],[Product ID]],products!$A$1:$A$49,0),8)</f>
        <v>Excelsa</v>
      </c>
      <c r="J437" t="str">
        <f>INDEX(products!$A$1:$I$49,MATCH(Table2[[#This Row],[Product ID]],products!$A$1:$A$49,0),9)</f>
        <v>Medium</v>
      </c>
      <c r="K437" s="4">
        <f>INDEX(products!$A$1:$I$49,MATCH(Table2[[#This Row],[Product ID]],products!$A$1:$A$49,0),4)</f>
        <v>0.5</v>
      </c>
      <c r="L437" s="7">
        <f>INDEX(products!$A$1:$I$49,MATCH(Table2[[#This Row],[Product ID]],products!$A$1:$A$49,0),5)</f>
        <v>8.25</v>
      </c>
      <c r="M437" s="7">
        <f t="shared" si="6"/>
        <v>8.25</v>
      </c>
      <c r="N437" t="str">
        <f>_xlfn.XLOOKUP(C437,customers!$A$1:$A$1001,customers!$I$1:$I$1001,,0)</f>
        <v>No</v>
      </c>
    </row>
    <row r="438" spans="1:14" x14ac:dyDescent="0.3">
      <c r="A438" s="2" t="s">
        <v>2945</v>
      </c>
      <c r="B438" s="5">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INDEX(products!$A$1:$I$49,MATCH(Table2[[#This Row],[Product ID]],products!$A$1:$A$49,0),8)</f>
        <v>Liberica</v>
      </c>
      <c r="J438" t="str">
        <f>INDEX(products!$A$1:$I$49,MATCH(Table2[[#This Row],[Product ID]],products!$A$1:$A$49,0),9)</f>
        <v>Light</v>
      </c>
      <c r="K438" s="4">
        <f>INDEX(products!$A$1:$I$49,MATCH(Table2[[#This Row],[Product ID]],products!$A$1:$A$49,0),4)</f>
        <v>0.2</v>
      </c>
      <c r="L438" s="7">
        <f>INDEX(products!$A$1:$I$49,MATCH(Table2[[#This Row],[Product ID]],products!$A$1:$A$49,0),5)</f>
        <v>4.7549999999999999</v>
      </c>
      <c r="M438" s="7">
        <f t="shared" si="6"/>
        <v>9.51</v>
      </c>
      <c r="N438" t="str">
        <f>_xlfn.XLOOKUP(C438,customers!$A$1:$A$1001,customers!$I$1:$I$1001,,0)</f>
        <v>Yes</v>
      </c>
    </row>
    <row r="439" spans="1:14" x14ac:dyDescent="0.3">
      <c r="A439" s="2" t="s">
        <v>2951</v>
      </c>
      <c r="B439" s="5">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INDEX(products!$A$1:$I$49,MATCH(Table2[[#This Row],[Product ID]],products!$A$1:$A$49,0),8)</f>
        <v>Liberica</v>
      </c>
      <c r="J439" t="str">
        <f>INDEX(products!$A$1:$I$49,MATCH(Table2[[#This Row],[Product ID]],products!$A$1:$A$49,0),9)</f>
        <v>Dark</v>
      </c>
      <c r="K439" s="4">
        <f>INDEX(products!$A$1:$I$49,MATCH(Table2[[#This Row],[Product ID]],products!$A$1:$A$49,0),4)</f>
        <v>2.5</v>
      </c>
      <c r="L439" s="7">
        <f>INDEX(products!$A$1:$I$49,MATCH(Table2[[#This Row],[Product ID]],products!$A$1:$A$49,0),5)</f>
        <v>29.784999999999997</v>
      </c>
      <c r="M439" s="7">
        <f t="shared" si="6"/>
        <v>29.784999999999997</v>
      </c>
      <c r="N439" t="str">
        <f>_xlfn.XLOOKUP(C439,customers!$A$1:$A$1001,customers!$I$1:$I$1001,,0)</f>
        <v>No</v>
      </c>
    </row>
    <row r="440" spans="1:14" x14ac:dyDescent="0.3">
      <c r="A440" s="2" t="s">
        <v>2956</v>
      </c>
      <c r="B440" s="5">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INDEX(products!$A$1:$I$49,MATCH(Table2[[#This Row],[Product ID]],products!$A$1:$A$49,0),8)</f>
        <v>Liberica</v>
      </c>
      <c r="J440" t="str">
        <f>INDEX(products!$A$1:$I$49,MATCH(Table2[[#This Row],[Product ID]],products!$A$1:$A$49,0),9)</f>
        <v>Dark</v>
      </c>
      <c r="K440" s="4">
        <f>INDEX(products!$A$1:$I$49,MATCH(Table2[[#This Row],[Product ID]],products!$A$1:$A$49,0),4)</f>
        <v>0.5</v>
      </c>
      <c r="L440" s="7">
        <f>INDEX(products!$A$1:$I$49,MATCH(Table2[[#This Row],[Product ID]],products!$A$1:$A$49,0),5)</f>
        <v>7.77</v>
      </c>
      <c r="M440" s="7">
        <f t="shared" si="6"/>
        <v>15.54</v>
      </c>
      <c r="N440" t="str">
        <f>_xlfn.XLOOKUP(C440,customers!$A$1:$A$1001,customers!$I$1:$I$1001,,0)</f>
        <v>No</v>
      </c>
    </row>
    <row r="441" spans="1:14" x14ac:dyDescent="0.3">
      <c r="A441" s="2" t="s">
        <v>2962</v>
      </c>
      <c r="B441" s="5">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INDEX(products!$A$1:$I$49,MATCH(Table2[[#This Row],[Product ID]],products!$A$1:$A$49,0),8)</f>
        <v>Excelsa</v>
      </c>
      <c r="J441" t="str">
        <f>INDEX(products!$A$1:$I$49,MATCH(Table2[[#This Row],[Product ID]],products!$A$1:$A$49,0),9)</f>
        <v>Light</v>
      </c>
      <c r="K441" s="4">
        <f>INDEX(products!$A$1:$I$49,MATCH(Table2[[#This Row],[Product ID]],products!$A$1:$A$49,0),4)</f>
        <v>0.5</v>
      </c>
      <c r="L441" s="7">
        <f>INDEX(products!$A$1:$I$49,MATCH(Table2[[#This Row],[Product ID]],products!$A$1:$A$49,0),5)</f>
        <v>8.91</v>
      </c>
      <c r="M441" s="7">
        <f t="shared" si="6"/>
        <v>35.64</v>
      </c>
      <c r="N441" t="str">
        <f>_xlfn.XLOOKUP(C441,customers!$A$1:$A$1001,customers!$I$1:$I$1001,,0)</f>
        <v>No</v>
      </c>
    </row>
    <row r="442" spans="1:14" x14ac:dyDescent="0.3">
      <c r="A442" s="2" t="s">
        <v>2968</v>
      </c>
      <c r="B442" s="5">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INDEX(products!$A$1:$I$49,MATCH(Table2[[#This Row],[Product ID]],products!$A$1:$A$49,0),8)</f>
        <v>Arabica</v>
      </c>
      <c r="J442" t="str">
        <f>INDEX(products!$A$1:$I$49,MATCH(Table2[[#This Row],[Product ID]],products!$A$1:$A$49,0),9)</f>
        <v>Medium</v>
      </c>
      <c r="K442" s="4">
        <f>INDEX(products!$A$1:$I$49,MATCH(Table2[[#This Row],[Product ID]],products!$A$1:$A$49,0),4)</f>
        <v>2.5</v>
      </c>
      <c r="L442" s="7">
        <f>INDEX(products!$A$1:$I$49,MATCH(Table2[[#This Row],[Product ID]],products!$A$1:$A$49,0),5)</f>
        <v>25.874999999999996</v>
      </c>
      <c r="M442" s="7">
        <f t="shared" si="6"/>
        <v>103.49999999999999</v>
      </c>
      <c r="N442" t="str">
        <f>_xlfn.XLOOKUP(C442,customers!$A$1:$A$1001,customers!$I$1:$I$1001,,0)</f>
        <v>Yes</v>
      </c>
    </row>
    <row r="443" spans="1:14" x14ac:dyDescent="0.3">
      <c r="A443" s="2" t="s">
        <v>2974</v>
      </c>
      <c r="B443" s="5">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INDEX(products!$A$1:$I$49,MATCH(Table2[[#This Row],[Product ID]],products!$A$1:$A$49,0),8)</f>
        <v>Excelsa</v>
      </c>
      <c r="J443" t="str">
        <f>INDEX(products!$A$1:$I$49,MATCH(Table2[[#This Row],[Product ID]],products!$A$1:$A$49,0),9)</f>
        <v>Dark</v>
      </c>
      <c r="K443" s="4">
        <f>INDEX(products!$A$1:$I$49,MATCH(Table2[[#This Row],[Product ID]],products!$A$1:$A$49,0),4)</f>
        <v>1</v>
      </c>
      <c r="L443" s="7">
        <f>INDEX(products!$A$1:$I$49,MATCH(Table2[[#This Row],[Product ID]],products!$A$1:$A$49,0),5)</f>
        <v>12.15</v>
      </c>
      <c r="M443" s="7">
        <f t="shared" si="6"/>
        <v>36.450000000000003</v>
      </c>
      <c r="N443" t="str">
        <f>_xlfn.XLOOKUP(C443,customers!$A$1:$A$1001,customers!$I$1:$I$1001,,0)</f>
        <v>Yes</v>
      </c>
    </row>
    <row r="444" spans="1:14" x14ac:dyDescent="0.3">
      <c r="A444" s="2" t="s">
        <v>2980</v>
      </c>
      <c r="B444" s="5">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INDEX(products!$A$1:$I$49,MATCH(Table2[[#This Row],[Product ID]],products!$A$1:$A$49,0),8)</f>
        <v>Robusta</v>
      </c>
      <c r="J444" t="str">
        <f>INDEX(products!$A$1:$I$49,MATCH(Table2[[#This Row],[Product ID]],products!$A$1:$A$49,0),9)</f>
        <v>Light</v>
      </c>
      <c r="K444" s="4">
        <f>INDEX(products!$A$1:$I$49,MATCH(Table2[[#This Row],[Product ID]],products!$A$1:$A$49,0),4)</f>
        <v>0.5</v>
      </c>
      <c r="L444" s="7">
        <f>INDEX(products!$A$1:$I$49,MATCH(Table2[[#This Row],[Product ID]],products!$A$1:$A$49,0),5)</f>
        <v>7.169999999999999</v>
      </c>
      <c r="M444" s="7">
        <f t="shared" si="6"/>
        <v>35.849999999999994</v>
      </c>
      <c r="N444" t="str">
        <f>_xlfn.XLOOKUP(C444,customers!$A$1:$A$1001,customers!$I$1:$I$1001,,0)</f>
        <v>No</v>
      </c>
    </row>
    <row r="445" spans="1:14" x14ac:dyDescent="0.3">
      <c r="A445" s="2" t="s">
        <v>2986</v>
      </c>
      <c r="B445" s="5">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INDEX(products!$A$1:$I$49,MATCH(Table2[[#This Row],[Product ID]],products!$A$1:$A$49,0),8)</f>
        <v>Excelsa</v>
      </c>
      <c r="J445" t="str">
        <f>INDEX(products!$A$1:$I$49,MATCH(Table2[[#This Row],[Product ID]],products!$A$1:$A$49,0),9)</f>
        <v>Light</v>
      </c>
      <c r="K445" s="4">
        <f>INDEX(products!$A$1:$I$49,MATCH(Table2[[#This Row],[Product ID]],products!$A$1:$A$49,0),4)</f>
        <v>0.2</v>
      </c>
      <c r="L445" s="7">
        <f>INDEX(products!$A$1:$I$49,MATCH(Table2[[#This Row],[Product ID]],products!$A$1:$A$49,0),5)</f>
        <v>4.4550000000000001</v>
      </c>
      <c r="M445" s="7">
        <f t="shared" si="6"/>
        <v>22.274999999999999</v>
      </c>
      <c r="N445" t="str">
        <f>_xlfn.XLOOKUP(C445,customers!$A$1:$A$1001,customers!$I$1:$I$1001,,0)</f>
        <v>Yes</v>
      </c>
    </row>
    <row r="446" spans="1:14" x14ac:dyDescent="0.3">
      <c r="A446" s="2" t="s">
        <v>2992</v>
      </c>
      <c r="B446" s="5">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INDEX(products!$A$1:$I$49,MATCH(Table2[[#This Row],[Product ID]],products!$A$1:$A$49,0),8)</f>
        <v>Excelsa</v>
      </c>
      <c r="J446" t="str">
        <f>INDEX(products!$A$1:$I$49,MATCH(Table2[[#This Row],[Product ID]],products!$A$1:$A$49,0),9)</f>
        <v>Medium</v>
      </c>
      <c r="K446" s="4">
        <f>INDEX(products!$A$1:$I$49,MATCH(Table2[[#This Row],[Product ID]],products!$A$1:$A$49,0),4)</f>
        <v>0.2</v>
      </c>
      <c r="L446" s="7">
        <f>INDEX(products!$A$1:$I$49,MATCH(Table2[[#This Row],[Product ID]],products!$A$1:$A$49,0),5)</f>
        <v>4.125</v>
      </c>
      <c r="M446" s="7">
        <f t="shared" si="6"/>
        <v>24.75</v>
      </c>
      <c r="N446" t="str">
        <f>_xlfn.XLOOKUP(C446,customers!$A$1:$A$1001,customers!$I$1:$I$1001,,0)</f>
        <v>No</v>
      </c>
    </row>
    <row r="447" spans="1:14" x14ac:dyDescent="0.3">
      <c r="A447" s="2" t="s">
        <v>2999</v>
      </c>
      <c r="B447" s="5">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INDEX(products!$A$1:$I$49,MATCH(Table2[[#This Row],[Product ID]],products!$A$1:$A$49,0),8)</f>
        <v>Liberica</v>
      </c>
      <c r="J447" t="str">
        <f>INDEX(products!$A$1:$I$49,MATCH(Table2[[#This Row],[Product ID]],products!$A$1:$A$49,0),9)</f>
        <v>Medium</v>
      </c>
      <c r="K447" s="4">
        <f>INDEX(products!$A$1:$I$49,MATCH(Table2[[#This Row],[Product ID]],products!$A$1:$A$49,0),4)</f>
        <v>2.5</v>
      </c>
      <c r="L447" s="7">
        <f>INDEX(products!$A$1:$I$49,MATCH(Table2[[#This Row],[Product ID]],products!$A$1:$A$49,0),5)</f>
        <v>33.464999999999996</v>
      </c>
      <c r="M447" s="7">
        <f t="shared" si="6"/>
        <v>66.929999999999993</v>
      </c>
      <c r="N447" t="str">
        <f>_xlfn.XLOOKUP(C447,customers!$A$1:$A$1001,customers!$I$1:$I$1001,,0)</f>
        <v>Yes</v>
      </c>
    </row>
    <row r="448" spans="1:14" x14ac:dyDescent="0.3">
      <c r="A448" s="2" t="s">
        <v>3004</v>
      </c>
      <c r="B448" s="5">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INDEX(products!$A$1:$I$49,MATCH(Table2[[#This Row],[Product ID]],products!$A$1:$A$49,0),8)</f>
        <v>Liberica</v>
      </c>
      <c r="J448" t="str">
        <f>INDEX(products!$A$1:$I$49,MATCH(Table2[[#This Row],[Product ID]],products!$A$1:$A$49,0),9)</f>
        <v>Medium</v>
      </c>
      <c r="K448" s="4">
        <f>INDEX(products!$A$1:$I$49,MATCH(Table2[[#This Row],[Product ID]],products!$A$1:$A$49,0),4)</f>
        <v>0.5</v>
      </c>
      <c r="L448" s="7">
        <f>INDEX(products!$A$1:$I$49,MATCH(Table2[[#This Row],[Product ID]],products!$A$1:$A$49,0),5)</f>
        <v>8.73</v>
      </c>
      <c r="M448" s="7">
        <f t="shared" si="6"/>
        <v>8.73</v>
      </c>
      <c r="N448" t="str">
        <f>_xlfn.XLOOKUP(C448,customers!$A$1:$A$1001,customers!$I$1:$I$1001,,0)</f>
        <v>Yes</v>
      </c>
    </row>
    <row r="449" spans="1:14" x14ac:dyDescent="0.3">
      <c r="A449" s="2" t="s">
        <v>3010</v>
      </c>
      <c r="B449" s="5">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INDEX(products!$A$1:$I$49,MATCH(Table2[[#This Row],[Product ID]],products!$A$1:$A$49,0),8)</f>
        <v>Robusta</v>
      </c>
      <c r="J449" t="str">
        <f>INDEX(products!$A$1:$I$49,MATCH(Table2[[#This Row],[Product ID]],products!$A$1:$A$49,0),9)</f>
        <v>Medium</v>
      </c>
      <c r="K449" s="4">
        <f>INDEX(products!$A$1:$I$49,MATCH(Table2[[#This Row],[Product ID]],products!$A$1:$A$49,0),4)</f>
        <v>0.5</v>
      </c>
      <c r="L449" s="7">
        <f>INDEX(products!$A$1:$I$49,MATCH(Table2[[#This Row],[Product ID]],products!$A$1:$A$49,0),5)</f>
        <v>5.97</v>
      </c>
      <c r="M449" s="7">
        <f t="shared" si="6"/>
        <v>17.91</v>
      </c>
      <c r="N449" t="str">
        <f>_xlfn.XLOOKUP(C449,customers!$A$1:$A$1001,customers!$I$1:$I$1001,,0)</f>
        <v>No</v>
      </c>
    </row>
    <row r="450" spans="1:14" x14ac:dyDescent="0.3">
      <c r="A450" s="2" t="s">
        <v>3015</v>
      </c>
      <c r="B450" s="5">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INDEX(products!$A$1:$I$49,MATCH(Table2[[#This Row],[Product ID]],products!$A$1:$A$49,0),8)</f>
        <v>Robusta</v>
      </c>
      <c r="J450" t="str">
        <f>INDEX(products!$A$1:$I$49,MATCH(Table2[[#This Row],[Product ID]],products!$A$1:$A$49,0),9)</f>
        <v>Light</v>
      </c>
      <c r="K450" s="4">
        <f>INDEX(products!$A$1:$I$49,MATCH(Table2[[#This Row],[Product ID]],products!$A$1:$A$49,0),4)</f>
        <v>0.5</v>
      </c>
      <c r="L450" s="7">
        <f>INDEX(products!$A$1:$I$49,MATCH(Table2[[#This Row],[Product ID]],products!$A$1:$A$49,0),5)</f>
        <v>7.169999999999999</v>
      </c>
      <c r="M450" s="7">
        <f t="shared" si="6"/>
        <v>7.169999999999999</v>
      </c>
      <c r="N450" t="str">
        <f>_xlfn.XLOOKUP(C450,customers!$A$1:$A$1001,customers!$I$1:$I$1001,,0)</f>
        <v>No</v>
      </c>
    </row>
    <row r="451" spans="1:14" x14ac:dyDescent="0.3">
      <c r="A451" s="2" t="s">
        <v>3021</v>
      </c>
      <c r="B451" s="5">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INDEX(products!$A$1:$I$49,MATCH(Table2[[#This Row],[Product ID]],products!$A$1:$A$49,0),8)</f>
        <v>Robusta</v>
      </c>
      <c r="J451" t="str">
        <f>INDEX(products!$A$1:$I$49,MATCH(Table2[[#This Row],[Product ID]],products!$A$1:$A$49,0),9)</f>
        <v>Dark</v>
      </c>
      <c r="K451" s="4">
        <f>INDEX(products!$A$1:$I$49,MATCH(Table2[[#This Row],[Product ID]],products!$A$1:$A$49,0),4)</f>
        <v>0.2</v>
      </c>
      <c r="L451" s="7">
        <f>INDEX(products!$A$1:$I$49,MATCH(Table2[[#This Row],[Product ID]],products!$A$1:$A$49,0),5)</f>
        <v>2.6849999999999996</v>
      </c>
      <c r="M451" s="7">
        <f t="shared" ref="M451:M514" si="7">L451*E451</f>
        <v>5.3699999999999992</v>
      </c>
      <c r="N451" t="str">
        <f>_xlfn.XLOOKUP(C451,customers!$A$1:$A$1001,customers!$I$1:$I$1001,,0)</f>
        <v>No</v>
      </c>
    </row>
    <row r="452" spans="1:14" x14ac:dyDescent="0.3">
      <c r="A452" s="2" t="s">
        <v>3027</v>
      </c>
      <c r="B452" s="5">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INDEX(products!$A$1:$I$49,MATCH(Table2[[#This Row],[Product ID]],products!$A$1:$A$49,0),8)</f>
        <v>Liberica</v>
      </c>
      <c r="J452" t="str">
        <f>INDEX(products!$A$1:$I$49,MATCH(Table2[[#This Row],[Product ID]],products!$A$1:$A$49,0),9)</f>
        <v>Light</v>
      </c>
      <c r="K452" s="4">
        <f>INDEX(products!$A$1:$I$49,MATCH(Table2[[#This Row],[Product ID]],products!$A$1:$A$49,0),4)</f>
        <v>0.2</v>
      </c>
      <c r="L452" s="7">
        <f>INDEX(products!$A$1:$I$49,MATCH(Table2[[#This Row],[Product ID]],products!$A$1:$A$49,0),5)</f>
        <v>4.7549999999999999</v>
      </c>
      <c r="M452" s="7">
        <f t="shared" si="7"/>
        <v>23.774999999999999</v>
      </c>
      <c r="N452" t="str">
        <f>_xlfn.XLOOKUP(C452,customers!$A$1:$A$1001,customers!$I$1:$I$1001,,0)</f>
        <v>No</v>
      </c>
    </row>
    <row r="453" spans="1:14" x14ac:dyDescent="0.3">
      <c r="A453" s="2" t="s">
        <v>3035</v>
      </c>
      <c r="B453" s="5">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INDEX(products!$A$1:$I$49,MATCH(Table2[[#This Row],[Product ID]],products!$A$1:$A$49,0),8)</f>
        <v>Robusta</v>
      </c>
      <c r="J453" t="str">
        <f>INDEX(products!$A$1:$I$49,MATCH(Table2[[#This Row],[Product ID]],products!$A$1:$A$49,0),9)</f>
        <v>Dark</v>
      </c>
      <c r="K453" s="4">
        <f>INDEX(products!$A$1:$I$49,MATCH(Table2[[#This Row],[Product ID]],products!$A$1:$A$49,0),4)</f>
        <v>2.5</v>
      </c>
      <c r="L453" s="7">
        <f>INDEX(products!$A$1:$I$49,MATCH(Table2[[#This Row],[Product ID]],products!$A$1:$A$49,0),5)</f>
        <v>20.584999999999997</v>
      </c>
      <c r="M453" s="7">
        <f t="shared" si="7"/>
        <v>41.169999999999995</v>
      </c>
      <c r="N453" t="str">
        <f>_xlfn.XLOOKUP(C453,customers!$A$1:$A$1001,customers!$I$1:$I$1001,,0)</f>
        <v>Yes</v>
      </c>
    </row>
    <row r="454" spans="1:14" x14ac:dyDescent="0.3">
      <c r="A454" s="2" t="s">
        <v>3041</v>
      </c>
      <c r="B454" s="5">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INDEX(products!$A$1:$I$49,MATCH(Table2[[#This Row],[Product ID]],products!$A$1:$A$49,0),8)</f>
        <v>Arabica</v>
      </c>
      <c r="J454" t="str">
        <f>INDEX(products!$A$1:$I$49,MATCH(Table2[[#This Row],[Product ID]],products!$A$1:$A$49,0),9)</f>
        <v>Light</v>
      </c>
      <c r="K454" s="4">
        <f>INDEX(products!$A$1:$I$49,MATCH(Table2[[#This Row],[Product ID]],products!$A$1:$A$49,0),4)</f>
        <v>0.2</v>
      </c>
      <c r="L454" s="7">
        <f>INDEX(products!$A$1:$I$49,MATCH(Table2[[#This Row],[Product ID]],products!$A$1:$A$49,0),5)</f>
        <v>3.8849999999999998</v>
      </c>
      <c r="M454" s="7">
        <f t="shared" si="7"/>
        <v>11.654999999999999</v>
      </c>
      <c r="N454" t="str">
        <f>_xlfn.XLOOKUP(C454,customers!$A$1:$A$1001,customers!$I$1:$I$1001,,0)</f>
        <v>No</v>
      </c>
    </row>
    <row r="455" spans="1:14" x14ac:dyDescent="0.3">
      <c r="A455" s="2" t="s">
        <v>3047</v>
      </c>
      <c r="B455" s="5">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INDEX(products!$A$1:$I$49,MATCH(Table2[[#This Row],[Product ID]],products!$A$1:$A$49,0),8)</f>
        <v>Liberica</v>
      </c>
      <c r="J455" t="str">
        <f>INDEX(products!$A$1:$I$49,MATCH(Table2[[#This Row],[Product ID]],products!$A$1:$A$49,0),9)</f>
        <v>Light</v>
      </c>
      <c r="K455" s="4">
        <f>INDEX(products!$A$1:$I$49,MATCH(Table2[[#This Row],[Product ID]],products!$A$1:$A$49,0),4)</f>
        <v>0.5</v>
      </c>
      <c r="L455" s="7">
        <f>INDEX(products!$A$1:$I$49,MATCH(Table2[[#This Row],[Product ID]],products!$A$1:$A$49,0),5)</f>
        <v>9.51</v>
      </c>
      <c r="M455" s="7">
        <f t="shared" si="7"/>
        <v>38.04</v>
      </c>
      <c r="N455" t="str">
        <f>_xlfn.XLOOKUP(C455,customers!$A$1:$A$1001,customers!$I$1:$I$1001,,0)</f>
        <v>No</v>
      </c>
    </row>
    <row r="456" spans="1:14" x14ac:dyDescent="0.3">
      <c r="A456" s="2" t="s">
        <v>3053</v>
      </c>
      <c r="B456" s="5">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INDEX(products!$A$1:$I$49,MATCH(Table2[[#This Row],[Product ID]],products!$A$1:$A$49,0),8)</f>
        <v>Robusta</v>
      </c>
      <c r="J456" t="str">
        <f>INDEX(products!$A$1:$I$49,MATCH(Table2[[#This Row],[Product ID]],products!$A$1:$A$49,0),9)</f>
        <v>Dark</v>
      </c>
      <c r="K456" s="4">
        <f>INDEX(products!$A$1:$I$49,MATCH(Table2[[#This Row],[Product ID]],products!$A$1:$A$49,0),4)</f>
        <v>2.5</v>
      </c>
      <c r="L456" s="7">
        <f>INDEX(products!$A$1:$I$49,MATCH(Table2[[#This Row],[Product ID]],products!$A$1:$A$49,0),5)</f>
        <v>20.584999999999997</v>
      </c>
      <c r="M456" s="7">
        <f t="shared" si="7"/>
        <v>82.339999999999989</v>
      </c>
      <c r="N456" t="str">
        <f>_xlfn.XLOOKUP(C456,customers!$A$1:$A$1001,customers!$I$1:$I$1001,,0)</f>
        <v>Yes</v>
      </c>
    </row>
    <row r="457" spans="1:14" x14ac:dyDescent="0.3">
      <c r="A457" s="2" t="s">
        <v>3058</v>
      </c>
      <c r="B457" s="5">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INDEX(products!$A$1:$I$49,MATCH(Table2[[#This Row],[Product ID]],products!$A$1:$A$49,0),8)</f>
        <v>Liberica</v>
      </c>
      <c r="J457" t="str">
        <f>INDEX(products!$A$1:$I$49,MATCH(Table2[[#This Row],[Product ID]],products!$A$1:$A$49,0),9)</f>
        <v>Light</v>
      </c>
      <c r="K457" s="4">
        <f>INDEX(products!$A$1:$I$49,MATCH(Table2[[#This Row],[Product ID]],products!$A$1:$A$49,0),4)</f>
        <v>0.2</v>
      </c>
      <c r="L457" s="7">
        <f>INDEX(products!$A$1:$I$49,MATCH(Table2[[#This Row],[Product ID]],products!$A$1:$A$49,0),5)</f>
        <v>4.7549999999999999</v>
      </c>
      <c r="M457" s="7">
        <f t="shared" si="7"/>
        <v>9.51</v>
      </c>
      <c r="N457" t="str">
        <f>_xlfn.XLOOKUP(C457,customers!$A$1:$A$1001,customers!$I$1:$I$1001,,0)</f>
        <v>Yes</v>
      </c>
    </row>
    <row r="458" spans="1:14" x14ac:dyDescent="0.3">
      <c r="A458" s="2" t="s">
        <v>3064</v>
      </c>
      <c r="B458" s="5">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INDEX(products!$A$1:$I$49,MATCH(Table2[[#This Row],[Product ID]],products!$A$1:$A$49,0),8)</f>
        <v>Robusta</v>
      </c>
      <c r="J458" t="str">
        <f>INDEX(products!$A$1:$I$49,MATCH(Table2[[#This Row],[Product ID]],products!$A$1:$A$49,0),9)</f>
        <v>Dark</v>
      </c>
      <c r="K458" s="4">
        <f>INDEX(products!$A$1:$I$49,MATCH(Table2[[#This Row],[Product ID]],products!$A$1:$A$49,0),4)</f>
        <v>2.5</v>
      </c>
      <c r="L458" s="7">
        <f>INDEX(products!$A$1:$I$49,MATCH(Table2[[#This Row],[Product ID]],products!$A$1:$A$49,0),5)</f>
        <v>20.584999999999997</v>
      </c>
      <c r="M458" s="7">
        <f t="shared" si="7"/>
        <v>41.169999999999995</v>
      </c>
      <c r="N458" t="str">
        <f>_xlfn.XLOOKUP(C458,customers!$A$1:$A$1001,customers!$I$1:$I$1001,,0)</f>
        <v>No</v>
      </c>
    </row>
    <row r="459" spans="1:14" x14ac:dyDescent="0.3">
      <c r="A459" s="2" t="s">
        <v>3070</v>
      </c>
      <c r="B459" s="5">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INDEX(products!$A$1:$I$49,MATCH(Table2[[#This Row],[Product ID]],products!$A$1:$A$49,0),8)</f>
        <v>Liberica</v>
      </c>
      <c r="J459" t="str">
        <f>INDEX(products!$A$1:$I$49,MATCH(Table2[[#This Row],[Product ID]],products!$A$1:$A$49,0),9)</f>
        <v>Light</v>
      </c>
      <c r="K459" s="4">
        <f>INDEX(products!$A$1:$I$49,MATCH(Table2[[#This Row],[Product ID]],products!$A$1:$A$49,0),4)</f>
        <v>0.5</v>
      </c>
      <c r="L459" s="7">
        <f>INDEX(products!$A$1:$I$49,MATCH(Table2[[#This Row],[Product ID]],products!$A$1:$A$49,0),5)</f>
        <v>9.51</v>
      </c>
      <c r="M459" s="7">
        <f t="shared" si="7"/>
        <v>47.55</v>
      </c>
      <c r="N459" t="str">
        <f>_xlfn.XLOOKUP(C459,customers!$A$1:$A$1001,customers!$I$1:$I$1001,,0)</f>
        <v>No</v>
      </c>
    </row>
    <row r="460" spans="1:14" x14ac:dyDescent="0.3">
      <c r="A460" s="2" t="s">
        <v>3076</v>
      </c>
      <c r="B460" s="5">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INDEX(products!$A$1:$I$49,MATCH(Table2[[#This Row],[Product ID]],products!$A$1:$A$49,0),8)</f>
        <v>Arabica</v>
      </c>
      <c r="J460" t="str">
        <f>INDEX(products!$A$1:$I$49,MATCH(Table2[[#This Row],[Product ID]],products!$A$1:$A$49,0),9)</f>
        <v>Medium</v>
      </c>
      <c r="K460" s="4">
        <f>INDEX(products!$A$1:$I$49,MATCH(Table2[[#This Row],[Product ID]],products!$A$1:$A$49,0),4)</f>
        <v>1</v>
      </c>
      <c r="L460" s="7">
        <f>INDEX(products!$A$1:$I$49,MATCH(Table2[[#This Row],[Product ID]],products!$A$1:$A$49,0),5)</f>
        <v>11.25</v>
      </c>
      <c r="M460" s="7">
        <f t="shared" si="7"/>
        <v>45</v>
      </c>
      <c r="N460" t="str">
        <f>_xlfn.XLOOKUP(C460,customers!$A$1:$A$1001,customers!$I$1:$I$1001,,0)</f>
        <v>No</v>
      </c>
    </row>
    <row r="461" spans="1:14" x14ac:dyDescent="0.3">
      <c r="A461" s="2" t="s">
        <v>3082</v>
      </c>
      <c r="B461" s="5">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INDEX(products!$A$1:$I$49,MATCH(Table2[[#This Row],[Product ID]],products!$A$1:$A$49,0),8)</f>
        <v>Liberica</v>
      </c>
      <c r="J461" t="str">
        <f>INDEX(products!$A$1:$I$49,MATCH(Table2[[#This Row],[Product ID]],products!$A$1:$A$49,0),9)</f>
        <v>Light</v>
      </c>
      <c r="K461" s="4">
        <f>INDEX(products!$A$1:$I$49,MATCH(Table2[[#This Row],[Product ID]],products!$A$1:$A$49,0),4)</f>
        <v>0.2</v>
      </c>
      <c r="L461" s="7">
        <f>INDEX(products!$A$1:$I$49,MATCH(Table2[[#This Row],[Product ID]],products!$A$1:$A$49,0),5)</f>
        <v>4.7549999999999999</v>
      </c>
      <c r="M461" s="7">
        <f t="shared" si="7"/>
        <v>23.774999999999999</v>
      </c>
      <c r="N461" t="str">
        <f>_xlfn.XLOOKUP(C461,customers!$A$1:$A$1001,customers!$I$1:$I$1001,,0)</f>
        <v>No</v>
      </c>
    </row>
    <row r="462" spans="1:14" x14ac:dyDescent="0.3">
      <c r="A462" s="2" t="s">
        <v>3088</v>
      </c>
      <c r="B462" s="5">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INDEX(products!$A$1:$I$49,MATCH(Table2[[#This Row],[Product ID]],products!$A$1:$A$49,0),8)</f>
        <v>Robusta</v>
      </c>
      <c r="J462" t="str">
        <f>INDEX(products!$A$1:$I$49,MATCH(Table2[[#This Row],[Product ID]],products!$A$1:$A$49,0),9)</f>
        <v>Dark</v>
      </c>
      <c r="K462" s="4">
        <f>INDEX(products!$A$1:$I$49,MATCH(Table2[[#This Row],[Product ID]],products!$A$1:$A$49,0),4)</f>
        <v>0.5</v>
      </c>
      <c r="L462" s="7">
        <f>INDEX(products!$A$1:$I$49,MATCH(Table2[[#This Row],[Product ID]],products!$A$1:$A$49,0),5)</f>
        <v>5.3699999999999992</v>
      </c>
      <c r="M462" s="7">
        <f t="shared" si="7"/>
        <v>16.11</v>
      </c>
      <c r="N462" t="str">
        <f>_xlfn.XLOOKUP(C462,customers!$A$1:$A$1001,customers!$I$1:$I$1001,,0)</f>
        <v>Yes</v>
      </c>
    </row>
    <row r="463" spans="1:14" x14ac:dyDescent="0.3">
      <c r="A463" s="2" t="s">
        <v>3094</v>
      </c>
      <c r="B463" s="5">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INDEX(products!$A$1:$I$49,MATCH(Table2[[#This Row],[Product ID]],products!$A$1:$A$49,0),8)</f>
        <v>Robusta</v>
      </c>
      <c r="J463" t="str">
        <f>INDEX(products!$A$1:$I$49,MATCH(Table2[[#This Row],[Product ID]],products!$A$1:$A$49,0),9)</f>
        <v>Dark</v>
      </c>
      <c r="K463" s="4">
        <f>INDEX(products!$A$1:$I$49,MATCH(Table2[[#This Row],[Product ID]],products!$A$1:$A$49,0),4)</f>
        <v>0.2</v>
      </c>
      <c r="L463" s="7">
        <f>INDEX(products!$A$1:$I$49,MATCH(Table2[[#This Row],[Product ID]],products!$A$1:$A$49,0),5)</f>
        <v>2.6849999999999996</v>
      </c>
      <c r="M463" s="7">
        <f t="shared" si="7"/>
        <v>10.739999999999998</v>
      </c>
      <c r="N463" t="str">
        <f>_xlfn.XLOOKUP(C463,customers!$A$1:$A$1001,customers!$I$1:$I$1001,,0)</f>
        <v>Yes</v>
      </c>
    </row>
    <row r="464" spans="1:14" x14ac:dyDescent="0.3">
      <c r="A464" s="2" t="s">
        <v>3100</v>
      </c>
      <c r="B464" s="5">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INDEX(products!$A$1:$I$49,MATCH(Table2[[#This Row],[Product ID]],products!$A$1:$A$49,0),8)</f>
        <v>Arabica</v>
      </c>
      <c r="J464" t="str">
        <f>INDEX(products!$A$1:$I$49,MATCH(Table2[[#This Row],[Product ID]],products!$A$1:$A$49,0),9)</f>
        <v>Dark</v>
      </c>
      <c r="K464" s="4">
        <f>INDEX(products!$A$1:$I$49,MATCH(Table2[[#This Row],[Product ID]],products!$A$1:$A$49,0),4)</f>
        <v>1</v>
      </c>
      <c r="L464" s="7">
        <f>INDEX(products!$A$1:$I$49,MATCH(Table2[[#This Row],[Product ID]],products!$A$1:$A$49,0),5)</f>
        <v>9.9499999999999993</v>
      </c>
      <c r="M464" s="7">
        <f t="shared" si="7"/>
        <v>49.75</v>
      </c>
      <c r="N464" t="str">
        <f>_xlfn.XLOOKUP(C464,customers!$A$1:$A$1001,customers!$I$1:$I$1001,,0)</f>
        <v>Yes</v>
      </c>
    </row>
    <row r="465" spans="1:14" x14ac:dyDescent="0.3">
      <c r="A465" s="2" t="s">
        <v>3106</v>
      </c>
      <c r="B465" s="5">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INDEX(products!$A$1:$I$49,MATCH(Table2[[#This Row],[Product ID]],products!$A$1:$A$49,0),8)</f>
        <v>Excelsa</v>
      </c>
      <c r="J465" t="str">
        <f>INDEX(products!$A$1:$I$49,MATCH(Table2[[#This Row],[Product ID]],products!$A$1:$A$49,0),9)</f>
        <v>Medium</v>
      </c>
      <c r="K465" s="4">
        <f>INDEX(products!$A$1:$I$49,MATCH(Table2[[#This Row],[Product ID]],products!$A$1:$A$49,0),4)</f>
        <v>1</v>
      </c>
      <c r="L465" s="7">
        <f>INDEX(products!$A$1:$I$49,MATCH(Table2[[#This Row],[Product ID]],products!$A$1:$A$49,0),5)</f>
        <v>13.75</v>
      </c>
      <c r="M465" s="7">
        <f t="shared" si="7"/>
        <v>27.5</v>
      </c>
      <c r="N465" t="str">
        <f>_xlfn.XLOOKUP(C465,customers!$A$1:$A$1001,customers!$I$1:$I$1001,,0)</f>
        <v>No</v>
      </c>
    </row>
    <row r="466" spans="1:14" x14ac:dyDescent="0.3">
      <c r="A466" s="2" t="s">
        <v>3112</v>
      </c>
      <c r="B466" s="5">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INDEX(products!$A$1:$I$49,MATCH(Table2[[#This Row],[Product ID]],products!$A$1:$A$49,0),8)</f>
        <v>Liberica</v>
      </c>
      <c r="J466" t="str">
        <f>INDEX(products!$A$1:$I$49,MATCH(Table2[[#This Row],[Product ID]],products!$A$1:$A$49,0),9)</f>
        <v>Dark</v>
      </c>
      <c r="K466" s="4">
        <f>INDEX(products!$A$1:$I$49,MATCH(Table2[[#This Row],[Product ID]],products!$A$1:$A$49,0),4)</f>
        <v>2.5</v>
      </c>
      <c r="L466" s="7">
        <f>INDEX(products!$A$1:$I$49,MATCH(Table2[[#This Row],[Product ID]],products!$A$1:$A$49,0),5)</f>
        <v>29.784999999999997</v>
      </c>
      <c r="M466" s="7">
        <f t="shared" si="7"/>
        <v>119.13999999999999</v>
      </c>
      <c r="N466" t="str">
        <f>_xlfn.XLOOKUP(C466,customers!$A$1:$A$1001,customers!$I$1:$I$1001,,0)</f>
        <v>No</v>
      </c>
    </row>
    <row r="467" spans="1:14" x14ac:dyDescent="0.3">
      <c r="A467" s="2" t="s">
        <v>3118</v>
      </c>
      <c r="B467" s="5">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INDEX(products!$A$1:$I$49,MATCH(Table2[[#This Row],[Product ID]],products!$A$1:$A$49,0),8)</f>
        <v>Robusta</v>
      </c>
      <c r="J467" t="str">
        <f>INDEX(products!$A$1:$I$49,MATCH(Table2[[#This Row],[Product ID]],products!$A$1:$A$49,0),9)</f>
        <v>Dark</v>
      </c>
      <c r="K467" s="4">
        <f>INDEX(products!$A$1:$I$49,MATCH(Table2[[#This Row],[Product ID]],products!$A$1:$A$49,0),4)</f>
        <v>2.5</v>
      </c>
      <c r="L467" s="7">
        <f>INDEX(products!$A$1:$I$49,MATCH(Table2[[#This Row],[Product ID]],products!$A$1:$A$49,0),5)</f>
        <v>20.584999999999997</v>
      </c>
      <c r="M467" s="7">
        <f t="shared" si="7"/>
        <v>20.584999999999997</v>
      </c>
      <c r="N467" t="str">
        <f>_xlfn.XLOOKUP(C467,customers!$A$1:$A$1001,customers!$I$1:$I$1001,,0)</f>
        <v>Yes</v>
      </c>
    </row>
    <row r="468" spans="1:14" x14ac:dyDescent="0.3">
      <c r="A468" s="2" t="s">
        <v>3124</v>
      </c>
      <c r="B468" s="5">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INDEX(products!$A$1:$I$49,MATCH(Table2[[#This Row],[Product ID]],products!$A$1:$A$49,0),8)</f>
        <v>Arabica</v>
      </c>
      <c r="J468" t="str">
        <f>INDEX(products!$A$1:$I$49,MATCH(Table2[[#This Row],[Product ID]],products!$A$1:$A$49,0),9)</f>
        <v>Dark</v>
      </c>
      <c r="K468" s="4">
        <f>INDEX(products!$A$1:$I$49,MATCH(Table2[[#This Row],[Product ID]],products!$A$1:$A$49,0),4)</f>
        <v>0.2</v>
      </c>
      <c r="L468" s="7">
        <f>INDEX(products!$A$1:$I$49,MATCH(Table2[[#This Row],[Product ID]],products!$A$1:$A$49,0),5)</f>
        <v>2.9849999999999999</v>
      </c>
      <c r="M468" s="7">
        <f t="shared" si="7"/>
        <v>8.9550000000000001</v>
      </c>
      <c r="N468" t="str">
        <f>_xlfn.XLOOKUP(C468,customers!$A$1:$A$1001,customers!$I$1:$I$1001,,0)</f>
        <v>Yes</v>
      </c>
    </row>
    <row r="469" spans="1:14" x14ac:dyDescent="0.3">
      <c r="A469" s="2" t="s">
        <v>3130</v>
      </c>
      <c r="B469" s="5">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INDEX(products!$A$1:$I$49,MATCH(Table2[[#This Row],[Product ID]],products!$A$1:$A$49,0),8)</f>
        <v>Arabica</v>
      </c>
      <c r="J469" t="str">
        <f>INDEX(products!$A$1:$I$49,MATCH(Table2[[#This Row],[Product ID]],products!$A$1:$A$49,0),9)</f>
        <v>Dark</v>
      </c>
      <c r="K469" s="4">
        <f>INDEX(products!$A$1:$I$49,MATCH(Table2[[#This Row],[Product ID]],products!$A$1:$A$49,0),4)</f>
        <v>0.5</v>
      </c>
      <c r="L469" s="7">
        <f>INDEX(products!$A$1:$I$49,MATCH(Table2[[#This Row],[Product ID]],products!$A$1:$A$49,0),5)</f>
        <v>5.97</v>
      </c>
      <c r="M469" s="7">
        <f t="shared" si="7"/>
        <v>5.97</v>
      </c>
      <c r="N469" t="str">
        <f>_xlfn.XLOOKUP(C469,customers!$A$1:$A$1001,customers!$I$1:$I$1001,,0)</f>
        <v>No</v>
      </c>
    </row>
    <row r="470" spans="1:14" x14ac:dyDescent="0.3">
      <c r="A470" s="2" t="s">
        <v>3136</v>
      </c>
      <c r="B470" s="5">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INDEX(products!$A$1:$I$49,MATCH(Table2[[#This Row],[Product ID]],products!$A$1:$A$49,0),8)</f>
        <v>Excelsa</v>
      </c>
      <c r="J470" t="str">
        <f>INDEX(products!$A$1:$I$49,MATCH(Table2[[#This Row],[Product ID]],products!$A$1:$A$49,0),9)</f>
        <v>Medium</v>
      </c>
      <c r="K470" s="4">
        <f>INDEX(products!$A$1:$I$49,MATCH(Table2[[#This Row],[Product ID]],products!$A$1:$A$49,0),4)</f>
        <v>1</v>
      </c>
      <c r="L470" s="7">
        <f>INDEX(products!$A$1:$I$49,MATCH(Table2[[#This Row],[Product ID]],products!$A$1:$A$49,0),5)</f>
        <v>13.75</v>
      </c>
      <c r="M470" s="7">
        <f t="shared" si="7"/>
        <v>41.25</v>
      </c>
      <c r="N470" t="str">
        <f>_xlfn.XLOOKUP(C470,customers!$A$1:$A$1001,customers!$I$1:$I$1001,,0)</f>
        <v>Yes</v>
      </c>
    </row>
    <row r="471" spans="1:14" x14ac:dyDescent="0.3">
      <c r="A471" s="2" t="s">
        <v>3141</v>
      </c>
      <c r="B471" s="5">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INDEX(products!$A$1:$I$49,MATCH(Table2[[#This Row],[Product ID]],products!$A$1:$A$49,0),8)</f>
        <v>Excelsa</v>
      </c>
      <c r="J471" t="str">
        <f>INDEX(products!$A$1:$I$49,MATCH(Table2[[#This Row],[Product ID]],products!$A$1:$A$49,0),9)</f>
        <v>Light</v>
      </c>
      <c r="K471" s="4">
        <f>INDEX(products!$A$1:$I$49,MATCH(Table2[[#This Row],[Product ID]],products!$A$1:$A$49,0),4)</f>
        <v>0.2</v>
      </c>
      <c r="L471" s="7">
        <f>INDEX(products!$A$1:$I$49,MATCH(Table2[[#This Row],[Product ID]],products!$A$1:$A$49,0),5)</f>
        <v>4.4550000000000001</v>
      </c>
      <c r="M471" s="7">
        <f t="shared" si="7"/>
        <v>22.274999999999999</v>
      </c>
      <c r="N471" t="str">
        <f>_xlfn.XLOOKUP(C471,customers!$A$1:$A$1001,customers!$I$1:$I$1001,,0)</f>
        <v>Yes</v>
      </c>
    </row>
    <row r="472" spans="1:14" x14ac:dyDescent="0.3">
      <c r="A472" s="2" t="s">
        <v>3147</v>
      </c>
      <c r="B472" s="5">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INDEX(products!$A$1:$I$49,MATCH(Table2[[#This Row],[Product ID]],products!$A$1:$A$49,0),8)</f>
        <v>Arabica</v>
      </c>
      <c r="J472" t="str">
        <f>INDEX(products!$A$1:$I$49,MATCH(Table2[[#This Row],[Product ID]],products!$A$1:$A$49,0),9)</f>
        <v>Medium</v>
      </c>
      <c r="K472" s="4">
        <f>INDEX(products!$A$1:$I$49,MATCH(Table2[[#This Row],[Product ID]],products!$A$1:$A$49,0),4)</f>
        <v>0.5</v>
      </c>
      <c r="L472" s="7">
        <f>INDEX(products!$A$1:$I$49,MATCH(Table2[[#This Row],[Product ID]],products!$A$1:$A$49,0),5)</f>
        <v>6.75</v>
      </c>
      <c r="M472" s="7">
        <f t="shared" si="7"/>
        <v>6.75</v>
      </c>
      <c r="N472" t="str">
        <f>_xlfn.XLOOKUP(C472,customers!$A$1:$A$1001,customers!$I$1:$I$1001,,0)</f>
        <v>Yes</v>
      </c>
    </row>
    <row r="473" spans="1:14" x14ac:dyDescent="0.3">
      <c r="A473" s="2" t="s">
        <v>3153</v>
      </c>
      <c r="B473" s="5">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INDEX(products!$A$1:$I$49,MATCH(Table2[[#This Row],[Product ID]],products!$A$1:$A$49,0),8)</f>
        <v>Liberica</v>
      </c>
      <c r="J473" t="str">
        <f>INDEX(products!$A$1:$I$49,MATCH(Table2[[#This Row],[Product ID]],products!$A$1:$A$49,0),9)</f>
        <v>Medium</v>
      </c>
      <c r="K473" s="4">
        <f>INDEX(products!$A$1:$I$49,MATCH(Table2[[#This Row],[Product ID]],products!$A$1:$A$49,0),4)</f>
        <v>2.5</v>
      </c>
      <c r="L473" s="7">
        <f>INDEX(products!$A$1:$I$49,MATCH(Table2[[#This Row],[Product ID]],products!$A$1:$A$49,0),5)</f>
        <v>33.464999999999996</v>
      </c>
      <c r="M473" s="7">
        <f t="shared" si="7"/>
        <v>133.85999999999999</v>
      </c>
      <c r="N473" t="str">
        <f>_xlfn.XLOOKUP(C473,customers!$A$1:$A$1001,customers!$I$1:$I$1001,,0)</f>
        <v>Yes</v>
      </c>
    </row>
    <row r="474" spans="1:14" x14ac:dyDescent="0.3">
      <c r="A474" s="2" t="s">
        <v>3158</v>
      </c>
      <c r="B474" s="5">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INDEX(products!$A$1:$I$49,MATCH(Table2[[#This Row],[Product ID]],products!$A$1:$A$49,0),8)</f>
        <v>Arabica</v>
      </c>
      <c r="J474" t="str">
        <f>INDEX(products!$A$1:$I$49,MATCH(Table2[[#This Row],[Product ID]],products!$A$1:$A$49,0),9)</f>
        <v>Dark</v>
      </c>
      <c r="K474" s="4">
        <f>INDEX(products!$A$1:$I$49,MATCH(Table2[[#This Row],[Product ID]],products!$A$1:$A$49,0),4)</f>
        <v>0.2</v>
      </c>
      <c r="L474" s="7">
        <f>INDEX(products!$A$1:$I$49,MATCH(Table2[[#This Row],[Product ID]],products!$A$1:$A$49,0),5)</f>
        <v>2.9849999999999999</v>
      </c>
      <c r="M474" s="7">
        <f t="shared" si="7"/>
        <v>5.97</v>
      </c>
      <c r="N474" t="str">
        <f>_xlfn.XLOOKUP(C474,customers!$A$1:$A$1001,customers!$I$1:$I$1001,,0)</f>
        <v>No</v>
      </c>
    </row>
    <row r="475" spans="1:14" x14ac:dyDescent="0.3">
      <c r="A475" s="2" t="s">
        <v>3164</v>
      </c>
      <c r="B475" s="5">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INDEX(products!$A$1:$I$49,MATCH(Table2[[#This Row],[Product ID]],products!$A$1:$A$49,0),8)</f>
        <v>Arabica</v>
      </c>
      <c r="J475" t="str">
        <f>INDEX(products!$A$1:$I$49,MATCH(Table2[[#This Row],[Product ID]],products!$A$1:$A$49,0),9)</f>
        <v>Light</v>
      </c>
      <c r="K475" s="4">
        <f>INDEX(products!$A$1:$I$49,MATCH(Table2[[#This Row],[Product ID]],products!$A$1:$A$49,0),4)</f>
        <v>1</v>
      </c>
      <c r="L475" s="7">
        <f>INDEX(products!$A$1:$I$49,MATCH(Table2[[#This Row],[Product ID]],products!$A$1:$A$49,0),5)</f>
        <v>12.95</v>
      </c>
      <c r="M475" s="7">
        <f t="shared" si="7"/>
        <v>25.9</v>
      </c>
      <c r="N475" t="str">
        <f>_xlfn.XLOOKUP(C475,customers!$A$1:$A$1001,customers!$I$1:$I$1001,,0)</f>
        <v>No</v>
      </c>
    </row>
    <row r="476" spans="1:14" x14ac:dyDescent="0.3">
      <c r="A476" s="2" t="s">
        <v>3170</v>
      </c>
      <c r="B476" s="5">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INDEX(products!$A$1:$I$49,MATCH(Table2[[#This Row],[Product ID]],products!$A$1:$A$49,0),8)</f>
        <v>Excelsa</v>
      </c>
      <c r="J476" t="str">
        <f>INDEX(products!$A$1:$I$49,MATCH(Table2[[#This Row],[Product ID]],products!$A$1:$A$49,0),9)</f>
        <v>Medium</v>
      </c>
      <c r="K476" s="4">
        <f>INDEX(products!$A$1:$I$49,MATCH(Table2[[#This Row],[Product ID]],products!$A$1:$A$49,0),4)</f>
        <v>2.5</v>
      </c>
      <c r="L476" s="7">
        <f>INDEX(products!$A$1:$I$49,MATCH(Table2[[#This Row],[Product ID]],products!$A$1:$A$49,0),5)</f>
        <v>31.624999999999996</v>
      </c>
      <c r="M476" s="7">
        <f t="shared" si="7"/>
        <v>31.624999999999996</v>
      </c>
      <c r="N476" t="str">
        <f>_xlfn.XLOOKUP(C476,customers!$A$1:$A$1001,customers!$I$1:$I$1001,,0)</f>
        <v>Yes</v>
      </c>
    </row>
    <row r="477" spans="1:14" x14ac:dyDescent="0.3">
      <c r="A477" s="2" t="s">
        <v>3176</v>
      </c>
      <c r="B477" s="5">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INDEX(products!$A$1:$I$49,MATCH(Table2[[#This Row],[Product ID]],products!$A$1:$A$49,0),8)</f>
        <v>Liberica</v>
      </c>
      <c r="J477" t="str">
        <f>INDEX(products!$A$1:$I$49,MATCH(Table2[[#This Row],[Product ID]],products!$A$1:$A$49,0),9)</f>
        <v>Medium</v>
      </c>
      <c r="K477" s="4">
        <f>INDEX(products!$A$1:$I$49,MATCH(Table2[[#This Row],[Product ID]],products!$A$1:$A$49,0),4)</f>
        <v>0.2</v>
      </c>
      <c r="L477" s="7">
        <f>INDEX(products!$A$1:$I$49,MATCH(Table2[[#This Row],[Product ID]],products!$A$1:$A$49,0),5)</f>
        <v>4.3650000000000002</v>
      </c>
      <c r="M477" s="7">
        <f t="shared" si="7"/>
        <v>8.73</v>
      </c>
      <c r="N477" t="str">
        <f>_xlfn.XLOOKUP(C477,customers!$A$1:$A$1001,customers!$I$1:$I$1001,,0)</f>
        <v>No</v>
      </c>
    </row>
    <row r="478" spans="1:14" x14ac:dyDescent="0.3">
      <c r="A478" s="2" t="s">
        <v>3181</v>
      </c>
      <c r="B478" s="5">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INDEX(products!$A$1:$I$49,MATCH(Table2[[#This Row],[Product ID]],products!$A$1:$A$49,0),8)</f>
        <v>Excelsa</v>
      </c>
      <c r="J478" t="str">
        <f>INDEX(products!$A$1:$I$49,MATCH(Table2[[#This Row],[Product ID]],products!$A$1:$A$49,0),9)</f>
        <v>Light</v>
      </c>
      <c r="K478" s="4">
        <f>INDEX(products!$A$1:$I$49,MATCH(Table2[[#This Row],[Product ID]],products!$A$1:$A$49,0),4)</f>
        <v>0.2</v>
      </c>
      <c r="L478" s="7">
        <f>INDEX(products!$A$1:$I$49,MATCH(Table2[[#This Row],[Product ID]],products!$A$1:$A$49,0),5)</f>
        <v>4.4550000000000001</v>
      </c>
      <c r="M478" s="7">
        <f t="shared" si="7"/>
        <v>26.73</v>
      </c>
      <c r="N478" t="str">
        <f>_xlfn.XLOOKUP(C478,customers!$A$1:$A$1001,customers!$I$1:$I$1001,,0)</f>
        <v>Yes</v>
      </c>
    </row>
    <row r="479" spans="1:14" x14ac:dyDescent="0.3">
      <c r="A479" s="2" t="s">
        <v>3187</v>
      </c>
      <c r="B479" s="5">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INDEX(products!$A$1:$I$49,MATCH(Table2[[#This Row],[Product ID]],products!$A$1:$A$49,0),8)</f>
        <v>Liberica</v>
      </c>
      <c r="J479" t="str">
        <f>INDEX(products!$A$1:$I$49,MATCH(Table2[[#This Row],[Product ID]],products!$A$1:$A$49,0),9)</f>
        <v>Medium</v>
      </c>
      <c r="K479" s="4">
        <f>INDEX(products!$A$1:$I$49,MATCH(Table2[[#This Row],[Product ID]],products!$A$1:$A$49,0),4)</f>
        <v>0.2</v>
      </c>
      <c r="L479" s="7">
        <f>INDEX(products!$A$1:$I$49,MATCH(Table2[[#This Row],[Product ID]],products!$A$1:$A$49,0),5)</f>
        <v>4.3650000000000002</v>
      </c>
      <c r="M479" s="7">
        <f t="shared" si="7"/>
        <v>26.19</v>
      </c>
      <c r="N479" t="str">
        <f>_xlfn.XLOOKUP(C479,customers!$A$1:$A$1001,customers!$I$1:$I$1001,,0)</f>
        <v>No</v>
      </c>
    </row>
    <row r="480" spans="1:14" x14ac:dyDescent="0.3">
      <c r="A480" s="2" t="s">
        <v>3193</v>
      </c>
      <c r="B480" s="5">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INDEX(products!$A$1:$I$49,MATCH(Table2[[#This Row],[Product ID]],products!$A$1:$A$49,0),8)</f>
        <v>Robusta</v>
      </c>
      <c r="J480" t="str">
        <f>INDEX(products!$A$1:$I$49,MATCH(Table2[[#This Row],[Product ID]],products!$A$1:$A$49,0),9)</f>
        <v>Dark</v>
      </c>
      <c r="K480" s="4">
        <f>INDEX(products!$A$1:$I$49,MATCH(Table2[[#This Row],[Product ID]],products!$A$1:$A$49,0),4)</f>
        <v>1</v>
      </c>
      <c r="L480" s="7">
        <f>INDEX(products!$A$1:$I$49,MATCH(Table2[[#This Row],[Product ID]],products!$A$1:$A$49,0),5)</f>
        <v>8.9499999999999993</v>
      </c>
      <c r="M480" s="7">
        <f t="shared" si="7"/>
        <v>53.699999999999996</v>
      </c>
      <c r="N480" t="str">
        <f>_xlfn.XLOOKUP(C480,customers!$A$1:$A$1001,customers!$I$1:$I$1001,,0)</f>
        <v>Yes</v>
      </c>
    </row>
    <row r="481" spans="1:14" x14ac:dyDescent="0.3">
      <c r="A481" s="2" t="s">
        <v>3193</v>
      </c>
      <c r="B481" s="5">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INDEX(products!$A$1:$I$49,MATCH(Table2[[#This Row],[Product ID]],products!$A$1:$A$49,0),8)</f>
        <v>Excelsa</v>
      </c>
      <c r="J481" t="str">
        <f>INDEX(products!$A$1:$I$49,MATCH(Table2[[#This Row],[Product ID]],products!$A$1:$A$49,0),9)</f>
        <v>Medium</v>
      </c>
      <c r="K481" s="4">
        <f>INDEX(products!$A$1:$I$49,MATCH(Table2[[#This Row],[Product ID]],products!$A$1:$A$49,0),4)</f>
        <v>2.5</v>
      </c>
      <c r="L481" s="7">
        <f>INDEX(products!$A$1:$I$49,MATCH(Table2[[#This Row],[Product ID]],products!$A$1:$A$49,0),5)</f>
        <v>31.624999999999996</v>
      </c>
      <c r="M481" s="7">
        <f t="shared" si="7"/>
        <v>126.49999999999999</v>
      </c>
      <c r="N481" t="str">
        <f>_xlfn.XLOOKUP(C481,customers!$A$1:$A$1001,customers!$I$1:$I$1001,,0)</f>
        <v>Yes</v>
      </c>
    </row>
    <row r="482" spans="1:14" x14ac:dyDescent="0.3">
      <c r="A482" s="2" t="s">
        <v>3193</v>
      </c>
      <c r="B482" s="5">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INDEX(products!$A$1:$I$49,MATCH(Table2[[#This Row],[Product ID]],products!$A$1:$A$49,0),8)</f>
        <v>Excelsa</v>
      </c>
      <c r="J482" t="str">
        <f>INDEX(products!$A$1:$I$49,MATCH(Table2[[#This Row],[Product ID]],products!$A$1:$A$49,0),9)</f>
        <v>Medium</v>
      </c>
      <c r="K482" s="4">
        <f>INDEX(products!$A$1:$I$49,MATCH(Table2[[#This Row],[Product ID]],products!$A$1:$A$49,0),4)</f>
        <v>0.2</v>
      </c>
      <c r="L482" s="7">
        <f>INDEX(products!$A$1:$I$49,MATCH(Table2[[#This Row],[Product ID]],products!$A$1:$A$49,0),5)</f>
        <v>4.125</v>
      </c>
      <c r="M482" s="7">
        <f t="shared" si="7"/>
        <v>4.125</v>
      </c>
      <c r="N482" t="str">
        <f>_xlfn.XLOOKUP(C482,customers!$A$1:$A$1001,customers!$I$1:$I$1001,,0)</f>
        <v>Yes</v>
      </c>
    </row>
    <row r="483" spans="1:14" x14ac:dyDescent="0.3">
      <c r="A483" s="2" t="s">
        <v>3208</v>
      </c>
      <c r="B483" s="5">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INDEX(products!$A$1:$I$49,MATCH(Table2[[#This Row],[Product ID]],products!$A$1:$A$49,0),8)</f>
        <v>Robusta</v>
      </c>
      <c r="J483" t="str">
        <f>INDEX(products!$A$1:$I$49,MATCH(Table2[[#This Row],[Product ID]],products!$A$1:$A$49,0),9)</f>
        <v>Light</v>
      </c>
      <c r="K483" s="4">
        <f>INDEX(products!$A$1:$I$49,MATCH(Table2[[#This Row],[Product ID]],products!$A$1:$A$49,0),4)</f>
        <v>1</v>
      </c>
      <c r="L483" s="7">
        <f>INDEX(products!$A$1:$I$49,MATCH(Table2[[#This Row],[Product ID]],products!$A$1:$A$49,0),5)</f>
        <v>11.95</v>
      </c>
      <c r="M483" s="7">
        <f t="shared" si="7"/>
        <v>23.9</v>
      </c>
      <c r="N483" t="str">
        <f>_xlfn.XLOOKUP(C483,customers!$A$1:$A$1001,customers!$I$1:$I$1001,,0)</f>
        <v>No</v>
      </c>
    </row>
    <row r="484" spans="1:14" x14ac:dyDescent="0.3">
      <c r="A484" s="2" t="s">
        <v>3214</v>
      </c>
      <c r="B484" s="5">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INDEX(products!$A$1:$I$49,MATCH(Table2[[#This Row],[Product ID]],products!$A$1:$A$49,0),8)</f>
        <v>Excelsa</v>
      </c>
      <c r="J484" t="str">
        <f>INDEX(products!$A$1:$I$49,MATCH(Table2[[#This Row],[Product ID]],products!$A$1:$A$49,0),9)</f>
        <v>Dark</v>
      </c>
      <c r="K484" s="4">
        <f>INDEX(products!$A$1:$I$49,MATCH(Table2[[#This Row],[Product ID]],products!$A$1:$A$49,0),4)</f>
        <v>2.5</v>
      </c>
      <c r="L484" s="7">
        <f>INDEX(products!$A$1:$I$49,MATCH(Table2[[#This Row],[Product ID]],products!$A$1:$A$49,0),5)</f>
        <v>27.945</v>
      </c>
      <c r="M484" s="7">
        <f t="shared" si="7"/>
        <v>139.72499999999999</v>
      </c>
      <c r="N484" t="str">
        <f>_xlfn.XLOOKUP(C484,customers!$A$1:$A$1001,customers!$I$1:$I$1001,,0)</f>
        <v>Yes</v>
      </c>
    </row>
    <row r="485" spans="1:14" x14ac:dyDescent="0.3">
      <c r="A485" s="2" t="s">
        <v>3220</v>
      </c>
      <c r="B485" s="5">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INDEX(products!$A$1:$I$49,MATCH(Table2[[#This Row],[Product ID]],products!$A$1:$A$49,0),8)</f>
        <v>Liberica</v>
      </c>
      <c r="J485" t="str">
        <f>INDEX(products!$A$1:$I$49,MATCH(Table2[[#This Row],[Product ID]],products!$A$1:$A$49,0),9)</f>
        <v>Dark</v>
      </c>
      <c r="K485" s="4">
        <f>INDEX(products!$A$1:$I$49,MATCH(Table2[[#This Row],[Product ID]],products!$A$1:$A$49,0),4)</f>
        <v>2.5</v>
      </c>
      <c r="L485" s="7">
        <f>INDEX(products!$A$1:$I$49,MATCH(Table2[[#This Row],[Product ID]],products!$A$1:$A$49,0),5)</f>
        <v>29.784999999999997</v>
      </c>
      <c r="M485" s="7">
        <f t="shared" si="7"/>
        <v>59.569999999999993</v>
      </c>
      <c r="N485" t="str">
        <f>_xlfn.XLOOKUP(C485,customers!$A$1:$A$1001,customers!$I$1:$I$1001,,0)</f>
        <v>Yes</v>
      </c>
    </row>
    <row r="486" spans="1:14" x14ac:dyDescent="0.3">
      <c r="A486" s="2" t="s">
        <v>3225</v>
      </c>
      <c r="B486" s="5">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INDEX(products!$A$1:$I$49,MATCH(Table2[[#This Row],[Product ID]],products!$A$1:$A$49,0),8)</f>
        <v>Liberica</v>
      </c>
      <c r="J486" t="str">
        <f>INDEX(products!$A$1:$I$49,MATCH(Table2[[#This Row],[Product ID]],products!$A$1:$A$49,0),9)</f>
        <v>Light</v>
      </c>
      <c r="K486" s="4">
        <f>INDEX(products!$A$1:$I$49,MATCH(Table2[[#This Row],[Product ID]],products!$A$1:$A$49,0),4)</f>
        <v>0.5</v>
      </c>
      <c r="L486" s="7">
        <f>INDEX(products!$A$1:$I$49,MATCH(Table2[[#This Row],[Product ID]],products!$A$1:$A$49,0),5)</f>
        <v>9.51</v>
      </c>
      <c r="M486" s="7">
        <f t="shared" si="7"/>
        <v>57.06</v>
      </c>
      <c r="N486" t="str">
        <f>_xlfn.XLOOKUP(C486,customers!$A$1:$A$1001,customers!$I$1:$I$1001,,0)</f>
        <v>No</v>
      </c>
    </row>
    <row r="487" spans="1:14" x14ac:dyDescent="0.3">
      <c r="A487" s="2" t="s">
        <v>3230</v>
      </c>
      <c r="B487" s="5">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INDEX(products!$A$1:$I$49,MATCH(Table2[[#This Row],[Product ID]],products!$A$1:$A$49,0),8)</f>
        <v>Robusta</v>
      </c>
      <c r="J487" t="str">
        <f>INDEX(products!$A$1:$I$49,MATCH(Table2[[#This Row],[Product ID]],products!$A$1:$A$49,0),9)</f>
        <v>Light</v>
      </c>
      <c r="K487" s="4">
        <f>INDEX(products!$A$1:$I$49,MATCH(Table2[[#This Row],[Product ID]],products!$A$1:$A$49,0),4)</f>
        <v>0.2</v>
      </c>
      <c r="L487" s="7">
        <f>INDEX(products!$A$1:$I$49,MATCH(Table2[[#This Row],[Product ID]],products!$A$1:$A$49,0),5)</f>
        <v>3.5849999999999995</v>
      </c>
      <c r="M487" s="7">
        <f t="shared" si="7"/>
        <v>21.509999999999998</v>
      </c>
      <c r="N487" t="str">
        <f>_xlfn.XLOOKUP(C487,customers!$A$1:$A$1001,customers!$I$1:$I$1001,,0)</f>
        <v>Yes</v>
      </c>
    </row>
    <row r="488" spans="1:14" x14ac:dyDescent="0.3">
      <c r="A488" s="2" t="s">
        <v>3236</v>
      </c>
      <c r="B488" s="5">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INDEX(products!$A$1:$I$49,MATCH(Table2[[#This Row],[Product ID]],products!$A$1:$A$49,0),8)</f>
        <v>Liberica</v>
      </c>
      <c r="J488" t="str">
        <f>INDEX(products!$A$1:$I$49,MATCH(Table2[[#This Row],[Product ID]],products!$A$1:$A$49,0),9)</f>
        <v>Medium</v>
      </c>
      <c r="K488" s="4">
        <f>INDEX(products!$A$1:$I$49,MATCH(Table2[[#This Row],[Product ID]],products!$A$1:$A$49,0),4)</f>
        <v>0.5</v>
      </c>
      <c r="L488" s="7">
        <f>INDEX(products!$A$1:$I$49,MATCH(Table2[[#This Row],[Product ID]],products!$A$1:$A$49,0),5)</f>
        <v>8.73</v>
      </c>
      <c r="M488" s="7">
        <f t="shared" si="7"/>
        <v>52.38</v>
      </c>
      <c r="N488" t="str">
        <f>_xlfn.XLOOKUP(C488,customers!$A$1:$A$1001,customers!$I$1:$I$1001,,0)</f>
        <v>Yes</v>
      </c>
    </row>
    <row r="489" spans="1:14" x14ac:dyDescent="0.3">
      <c r="A489" s="2" t="s">
        <v>3242</v>
      </c>
      <c r="B489" s="5">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INDEX(products!$A$1:$I$49,MATCH(Table2[[#This Row],[Product ID]],products!$A$1:$A$49,0),8)</f>
        <v>Excelsa</v>
      </c>
      <c r="J489" t="str">
        <f>INDEX(products!$A$1:$I$49,MATCH(Table2[[#This Row],[Product ID]],products!$A$1:$A$49,0),9)</f>
        <v>Dark</v>
      </c>
      <c r="K489" s="4">
        <f>INDEX(products!$A$1:$I$49,MATCH(Table2[[#This Row],[Product ID]],products!$A$1:$A$49,0),4)</f>
        <v>1</v>
      </c>
      <c r="L489" s="7">
        <f>INDEX(products!$A$1:$I$49,MATCH(Table2[[#This Row],[Product ID]],products!$A$1:$A$49,0),5)</f>
        <v>12.15</v>
      </c>
      <c r="M489" s="7">
        <f t="shared" si="7"/>
        <v>72.900000000000006</v>
      </c>
      <c r="N489" t="str">
        <f>_xlfn.XLOOKUP(C489,customers!$A$1:$A$1001,customers!$I$1:$I$1001,,0)</f>
        <v>No</v>
      </c>
    </row>
    <row r="490" spans="1:14" x14ac:dyDescent="0.3">
      <c r="A490" s="2" t="s">
        <v>3248</v>
      </c>
      <c r="B490" s="5">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INDEX(products!$A$1:$I$49,MATCH(Table2[[#This Row],[Product ID]],products!$A$1:$A$49,0),8)</f>
        <v>Robusta</v>
      </c>
      <c r="J490" t="str">
        <f>INDEX(products!$A$1:$I$49,MATCH(Table2[[#This Row],[Product ID]],products!$A$1:$A$49,0),9)</f>
        <v>Medium</v>
      </c>
      <c r="K490" s="4">
        <f>INDEX(products!$A$1:$I$49,MATCH(Table2[[#This Row],[Product ID]],products!$A$1:$A$49,0),4)</f>
        <v>0.2</v>
      </c>
      <c r="L490" s="7">
        <f>INDEX(products!$A$1:$I$49,MATCH(Table2[[#This Row],[Product ID]],products!$A$1:$A$49,0),5)</f>
        <v>2.9849999999999999</v>
      </c>
      <c r="M490" s="7">
        <f t="shared" si="7"/>
        <v>14.924999999999999</v>
      </c>
      <c r="N490" t="str">
        <f>_xlfn.XLOOKUP(C490,customers!$A$1:$A$1001,customers!$I$1:$I$1001,,0)</f>
        <v>Yes</v>
      </c>
    </row>
    <row r="491" spans="1:14" x14ac:dyDescent="0.3">
      <c r="A491" s="2" t="s">
        <v>3254</v>
      </c>
      <c r="B491" s="5">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INDEX(products!$A$1:$I$49,MATCH(Table2[[#This Row],[Product ID]],products!$A$1:$A$49,0),8)</f>
        <v>Liberica</v>
      </c>
      <c r="J491" t="str">
        <f>INDEX(products!$A$1:$I$49,MATCH(Table2[[#This Row],[Product ID]],products!$A$1:$A$49,0),9)</f>
        <v>Light</v>
      </c>
      <c r="K491" s="4">
        <f>INDEX(products!$A$1:$I$49,MATCH(Table2[[#This Row],[Product ID]],products!$A$1:$A$49,0),4)</f>
        <v>1</v>
      </c>
      <c r="L491" s="7">
        <f>INDEX(products!$A$1:$I$49,MATCH(Table2[[#This Row],[Product ID]],products!$A$1:$A$49,0),5)</f>
        <v>15.85</v>
      </c>
      <c r="M491" s="7">
        <f t="shared" si="7"/>
        <v>95.1</v>
      </c>
      <c r="N491" t="str">
        <f>_xlfn.XLOOKUP(C491,customers!$A$1:$A$1001,customers!$I$1:$I$1001,,0)</f>
        <v>No</v>
      </c>
    </row>
    <row r="492" spans="1:14" x14ac:dyDescent="0.3">
      <c r="A492" s="2" t="s">
        <v>3260</v>
      </c>
      <c r="B492" s="5">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INDEX(products!$A$1:$I$49,MATCH(Table2[[#This Row],[Product ID]],products!$A$1:$A$49,0),8)</f>
        <v>Liberica</v>
      </c>
      <c r="J492" t="str">
        <f>INDEX(products!$A$1:$I$49,MATCH(Table2[[#This Row],[Product ID]],products!$A$1:$A$49,0),9)</f>
        <v>Dark</v>
      </c>
      <c r="K492" s="4">
        <f>INDEX(products!$A$1:$I$49,MATCH(Table2[[#This Row],[Product ID]],products!$A$1:$A$49,0),4)</f>
        <v>0.5</v>
      </c>
      <c r="L492" s="7">
        <f>INDEX(products!$A$1:$I$49,MATCH(Table2[[#This Row],[Product ID]],products!$A$1:$A$49,0),5)</f>
        <v>7.77</v>
      </c>
      <c r="M492" s="7">
        <f t="shared" si="7"/>
        <v>15.54</v>
      </c>
      <c r="N492" t="str">
        <f>_xlfn.XLOOKUP(C492,customers!$A$1:$A$1001,customers!$I$1:$I$1001,,0)</f>
        <v>No</v>
      </c>
    </row>
    <row r="493" spans="1:14" x14ac:dyDescent="0.3">
      <c r="A493" s="2" t="s">
        <v>3266</v>
      </c>
      <c r="B493" s="5">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INDEX(products!$A$1:$I$49,MATCH(Table2[[#This Row],[Product ID]],products!$A$1:$A$49,0),8)</f>
        <v>Liberica</v>
      </c>
      <c r="J493" t="str">
        <f>INDEX(products!$A$1:$I$49,MATCH(Table2[[#This Row],[Product ID]],products!$A$1:$A$49,0),9)</f>
        <v>Dark</v>
      </c>
      <c r="K493" s="4">
        <f>INDEX(products!$A$1:$I$49,MATCH(Table2[[#This Row],[Product ID]],products!$A$1:$A$49,0),4)</f>
        <v>0.2</v>
      </c>
      <c r="L493" s="7">
        <f>INDEX(products!$A$1:$I$49,MATCH(Table2[[#This Row],[Product ID]],products!$A$1:$A$49,0),5)</f>
        <v>3.8849999999999998</v>
      </c>
      <c r="M493" s="7">
        <f t="shared" si="7"/>
        <v>23.31</v>
      </c>
      <c r="N493" t="str">
        <f>_xlfn.XLOOKUP(C493,customers!$A$1:$A$1001,customers!$I$1:$I$1001,,0)</f>
        <v>No</v>
      </c>
    </row>
    <row r="494" spans="1:14" x14ac:dyDescent="0.3">
      <c r="A494" s="2" t="s">
        <v>3271</v>
      </c>
      <c r="B494" s="5">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INDEX(products!$A$1:$I$49,MATCH(Table2[[#This Row],[Product ID]],products!$A$1:$A$49,0),8)</f>
        <v>Excelsa</v>
      </c>
      <c r="J494" t="str">
        <f>INDEX(products!$A$1:$I$49,MATCH(Table2[[#This Row],[Product ID]],products!$A$1:$A$49,0),9)</f>
        <v>Medium</v>
      </c>
      <c r="K494" s="4">
        <f>INDEX(products!$A$1:$I$49,MATCH(Table2[[#This Row],[Product ID]],products!$A$1:$A$49,0),4)</f>
        <v>0.2</v>
      </c>
      <c r="L494" s="7">
        <f>INDEX(products!$A$1:$I$49,MATCH(Table2[[#This Row],[Product ID]],products!$A$1:$A$49,0),5)</f>
        <v>4.125</v>
      </c>
      <c r="M494" s="7">
        <f t="shared" si="7"/>
        <v>4.125</v>
      </c>
      <c r="N494" t="str">
        <f>_xlfn.XLOOKUP(C494,customers!$A$1:$A$1001,customers!$I$1:$I$1001,,0)</f>
        <v>Yes</v>
      </c>
    </row>
    <row r="495" spans="1:14" x14ac:dyDescent="0.3">
      <c r="A495" s="2" t="s">
        <v>3277</v>
      </c>
      <c r="B495" s="5">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INDEX(products!$A$1:$I$49,MATCH(Table2[[#This Row],[Product ID]],products!$A$1:$A$49,0),8)</f>
        <v>Robusta</v>
      </c>
      <c r="J495" t="str">
        <f>INDEX(products!$A$1:$I$49,MATCH(Table2[[#This Row],[Product ID]],products!$A$1:$A$49,0),9)</f>
        <v>Medium</v>
      </c>
      <c r="K495" s="4">
        <f>INDEX(products!$A$1:$I$49,MATCH(Table2[[#This Row],[Product ID]],products!$A$1:$A$49,0),4)</f>
        <v>0.5</v>
      </c>
      <c r="L495" s="7">
        <f>INDEX(products!$A$1:$I$49,MATCH(Table2[[#This Row],[Product ID]],products!$A$1:$A$49,0),5)</f>
        <v>5.97</v>
      </c>
      <c r="M495" s="7">
        <f t="shared" si="7"/>
        <v>35.82</v>
      </c>
      <c r="N495" t="str">
        <f>_xlfn.XLOOKUP(C495,customers!$A$1:$A$1001,customers!$I$1:$I$1001,,0)</f>
        <v>No</v>
      </c>
    </row>
    <row r="496" spans="1:14" x14ac:dyDescent="0.3">
      <c r="A496" s="2" t="s">
        <v>3283</v>
      </c>
      <c r="B496" s="5">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INDEX(products!$A$1:$I$49,MATCH(Table2[[#This Row],[Product ID]],products!$A$1:$A$49,0),8)</f>
        <v>Liberica</v>
      </c>
      <c r="J496" t="str">
        <f>INDEX(products!$A$1:$I$49,MATCH(Table2[[#This Row],[Product ID]],products!$A$1:$A$49,0),9)</f>
        <v>Light</v>
      </c>
      <c r="K496" s="4">
        <f>INDEX(products!$A$1:$I$49,MATCH(Table2[[#This Row],[Product ID]],products!$A$1:$A$49,0),4)</f>
        <v>1</v>
      </c>
      <c r="L496" s="7">
        <f>INDEX(products!$A$1:$I$49,MATCH(Table2[[#This Row],[Product ID]],products!$A$1:$A$49,0),5)</f>
        <v>15.85</v>
      </c>
      <c r="M496" s="7">
        <f t="shared" si="7"/>
        <v>31.7</v>
      </c>
      <c r="N496" t="str">
        <f>_xlfn.XLOOKUP(C496,customers!$A$1:$A$1001,customers!$I$1:$I$1001,,0)</f>
        <v>No</v>
      </c>
    </row>
    <row r="497" spans="1:14" x14ac:dyDescent="0.3">
      <c r="A497" s="2" t="s">
        <v>3289</v>
      </c>
      <c r="B497" s="5">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INDEX(products!$A$1:$I$49,MATCH(Table2[[#This Row],[Product ID]],products!$A$1:$A$49,0),8)</f>
        <v>Liberica</v>
      </c>
      <c r="J497" t="str">
        <f>INDEX(products!$A$1:$I$49,MATCH(Table2[[#This Row],[Product ID]],products!$A$1:$A$49,0),9)</f>
        <v>Light</v>
      </c>
      <c r="K497" s="4">
        <f>INDEX(products!$A$1:$I$49,MATCH(Table2[[#This Row],[Product ID]],products!$A$1:$A$49,0),4)</f>
        <v>1</v>
      </c>
      <c r="L497" s="7">
        <f>INDEX(products!$A$1:$I$49,MATCH(Table2[[#This Row],[Product ID]],products!$A$1:$A$49,0),5)</f>
        <v>15.85</v>
      </c>
      <c r="M497" s="7">
        <f t="shared" si="7"/>
        <v>79.25</v>
      </c>
      <c r="N497" t="str">
        <f>_xlfn.XLOOKUP(C497,customers!$A$1:$A$1001,customers!$I$1:$I$1001,,0)</f>
        <v>Yes</v>
      </c>
    </row>
    <row r="498" spans="1:14" x14ac:dyDescent="0.3">
      <c r="A498" s="2" t="s">
        <v>3294</v>
      </c>
      <c r="B498" s="5">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INDEX(products!$A$1:$I$49,MATCH(Table2[[#This Row],[Product ID]],products!$A$1:$A$49,0),8)</f>
        <v>Excelsa</v>
      </c>
      <c r="J498" t="str">
        <f>INDEX(products!$A$1:$I$49,MATCH(Table2[[#This Row],[Product ID]],products!$A$1:$A$49,0),9)</f>
        <v>Dark</v>
      </c>
      <c r="K498" s="4">
        <f>INDEX(products!$A$1:$I$49,MATCH(Table2[[#This Row],[Product ID]],products!$A$1:$A$49,0),4)</f>
        <v>0.2</v>
      </c>
      <c r="L498" s="7">
        <f>INDEX(products!$A$1:$I$49,MATCH(Table2[[#This Row],[Product ID]],products!$A$1:$A$49,0),5)</f>
        <v>3.645</v>
      </c>
      <c r="M498" s="7">
        <f t="shared" si="7"/>
        <v>10.935</v>
      </c>
      <c r="N498" t="str">
        <f>_xlfn.XLOOKUP(C498,customers!$A$1:$A$1001,customers!$I$1:$I$1001,,0)</f>
        <v>No</v>
      </c>
    </row>
    <row r="499" spans="1:14" x14ac:dyDescent="0.3">
      <c r="A499" s="2" t="s">
        <v>3300</v>
      </c>
      <c r="B499" s="5">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INDEX(products!$A$1:$I$49,MATCH(Table2[[#This Row],[Product ID]],products!$A$1:$A$49,0),8)</f>
        <v>Arabica</v>
      </c>
      <c r="J499" t="str">
        <f>INDEX(products!$A$1:$I$49,MATCH(Table2[[#This Row],[Product ID]],products!$A$1:$A$49,0),9)</f>
        <v>Dark</v>
      </c>
      <c r="K499" s="4">
        <f>INDEX(products!$A$1:$I$49,MATCH(Table2[[#This Row],[Product ID]],products!$A$1:$A$49,0),4)</f>
        <v>1</v>
      </c>
      <c r="L499" s="7">
        <f>INDEX(products!$A$1:$I$49,MATCH(Table2[[#This Row],[Product ID]],products!$A$1:$A$49,0),5)</f>
        <v>9.9499999999999993</v>
      </c>
      <c r="M499" s="7">
        <f t="shared" si="7"/>
        <v>39.799999999999997</v>
      </c>
      <c r="N499" t="str">
        <f>_xlfn.XLOOKUP(C499,customers!$A$1:$A$1001,customers!$I$1:$I$1001,,0)</f>
        <v>No</v>
      </c>
    </row>
    <row r="500" spans="1:14" x14ac:dyDescent="0.3">
      <c r="A500" s="2" t="s">
        <v>3307</v>
      </c>
      <c r="B500" s="5">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INDEX(products!$A$1:$I$49,MATCH(Table2[[#This Row],[Product ID]],products!$A$1:$A$49,0),8)</f>
        <v>Robusta</v>
      </c>
      <c r="J500" t="str">
        <f>INDEX(products!$A$1:$I$49,MATCH(Table2[[#This Row],[Product ID]],products!$A$1:$A$49,0),9)</f>
        <v>Medium</v>
      </c>
      <c r="K500" s="4">
        <f>INDEX(products!$A$1:$I$49,MATCH(Table2[[#This Row],[Product ID]],products!$A$1:$A$49,0),4)</f>
        <v>1</v>
      </c>
      <c r="L500" s="7">
        <f>INDEX(products!$A$1:$I$49,MATCH(Table2[[#This Row],[Product ID]],products!$A$1:$A$49,0),5)</f>
        <v>9.9499999999999993</v>
      </c>
      <c r="M500" s="7">
        <f t="shared" si="7"/>
        <v>49.75</v>
      </c>
      <c r="N500" t="str">
        <f>_xlfn.XLOOKUP(C500,customers!$A$1:$A$1001,customers!$I$1:$I$1001,,0)</f>
        <v>Yes</v>
      </c>
    </row>
    <row r="501" spans="1:14" x14ac:dyDescent="0.3">
      <c r="A501" s="2" t="s">
        <v>3313</v>
      </c>
      <c r="B501" s="5">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INDEX(products!$A$1:$I$49,MATCH(Table2[[#This Row],[Product ID]],products!$A$1:$A$49,0),8)</f>
        <v>Robusta</v>
      </c>
      <c r="J501" t="str">
        <f>INDEX(products!$A$1:$I$49,MATCH(Table2[[#This Row],[Product ID]],products!$A$1:$A$49,0),9)</f>
        <v>Dark</v>
      </c>
      <c r="K501" s="4">
        <f>INDEX(products!$A$1:$I$49,MATCH(Table2[[#This Row],[Product ID]],products!$A$1:$A$49,0),4)</f>
        <v>0.2</v>
      </c>
      <c r="L501" s="7">
        <f>INDEX(products!$A$1:$I$49,MATCH(Table2[[#This Row],[Product ID]],products!$A$1:$A$49,0),5)</f>
        <v>2.6849999999999996</v>
      </c>
      <c r="M501" s="7">
        <f t="shared" si="7"/>
        <v>8.0549999999999997</v>
      </c>
      <c r="N501" t="str">
        <f>_xlfn.XLOOKUP(C501,customers!$A$1:$A$1001,customers!$I$1:$I$1001,,0)</f>
        <v>Yes</v>
      </c>
    </row>
    <row r="502" spans="1:14" x14ac:dyDescent="0.3">
      <c r="A502" s="2" t="s">
        <v>3318</v>
      </c>
      <c r="B502" s="5">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INDEX(products!$A$1:$I$49,MATCH(Table2[[#This Row],[Product ID]],products!$A$1:$A$49,0),8)</f>
        <v>Robusta</v>
      </c>
      <c r="J502" t="str">
        <f>INDEX(products!$A$1:$I$49,MATCH(Table2[[#This Row],[Product ID]],products!$A$1:$A$49,0),9)</f>
        <v>Light</v>
      </c>
      <c r="K502" s="4">
        <f>INDEX(products!$A$1:$I$49,MATCH(Table2[[#This Row],[Product ID]],products!$A$1:$A$49,0),4)</f>
        <v>1</v>
      </c>
      <c r="L502" s="7">
        <f>INDEX(products!$A$1:$I$49,MATCH(Table2[[#This Row],[Product ID]],products!$A$1:$A$49,0),5)</f>
        <v>11.95</v>
      </c>
      <c r="M502" s="7">
        <f t="shared" si="7"/>
        <v>47.8</v>
      </c>
      <c r="N502" t="str">
        <f>_xlfn.XLOOKUP(C502,customers!$A$1:$A$1001,customers!$I$1:$I$1001,,0)</f>
        <v>No</v>
      </c>
    </row>
    <row r="503" spans="1:14" x14ac:dyDescent="0.3">
      <c r="A503" s="2" t="s">
        <v>3323</v>
      </c>
      <c r="B503" s="5">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INDEX(products!$A$1:$I$49,MATCH(Table2[[#This Row],[Product ID]],products!$A$1:$A$49,0),8)</f>
        <v>Robusta</v>
      </c>
      <c r="J503" t="str">
        <f>INDEX(products!$A$1:$I$49,MATCH(Table2[[#This Row],[Product ID]],products!$A$1:$A$49,0),9)</f>
        <v>Medium</v>
      </c>
      <c r="K503" s="4">
        <f>INDEX(products!$A$1:$I$49,MATCH(Table2[[#This Row],[Product ID]],products!$A$1:$A$49,0),4)</f>
        <v>0.2</v>
      </c>
      <c r="L503" s="7">
        <f>INDEX(products!$A$1:$I$49,MATCH(Table2[[#This Row],[Product ID]],products!$A$1:$A$49,0),5)</f>
        <v>2.9849999999999999</v>
      </c>
      <c r="M503" s="7">
        <f t="shared" si="7"/>
        <v>11.94</v>
      </c>
      <c r="N503" t="str">
        <f>_xlfn.XLOOKUP(C503,customers!$A$1:$A$1001,customers!$I$1:$I$1001,,0)</f>
        <v>No</v>
      </c>
    </row>
    <row r="504" spans="1:14" x14ac:dyDescent="0.3">
      <c r="A504" s="2" t="s">
        <v>3323</v>
      </c>
      <c r="B504" s="5">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INDEX(products!$A$1:$I$49,MATCH(Table2[[#This Row],[Product ID]],products!$A$1:$A$49,0),8)</f>
        <v>Excelsa</v>
      </c>
      <c r="J504" t="str">
        <f>INDEX(products!$A$1:$I$49,MATCH(Table2[[#This Row],[Product ID]],products!$A$1:$A$49,0),9)</f>
        <v>Medium</v>
      </c>
      <c r="K504" s="4">
        <f>INDEX(products!$A$1:$I$49,MATCH(Table2[[#This Row],[Product ID]],products!$A$1:$A$49,0),4)</f>
        <v>0.2</v>
      </c>
      <c r="L504" s="7">
        <f>INDEX(products!$A$1:$I$49,MATCH(Table2[[#This Row],[Product ID]],products!$A$1:$A$49,0),5)</f>
        <v>4.125</v>
      </c>
      <c r="M504" s="7">
        <f t="shared" si="7"/>
        <v>16.5</v>
      </c>
      <c r="N504" t="str">
        <f>_xlfn.XLOOKUP(C504,customers!$A$1:$A$1001,customers!$I$1:$I$1001,,0)</f>
        <v>No</v>
      </c>
    </row>
    <row r="505" spans="1:14" x14ac:dyDescent="0.3">
      <c r="A505" s="2" t="s">
        <v>3323</v>
      </c>
      <c r="B505" s="5">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INDEX(products!$A$1:$I$49,MATCH(Table2[[#This Row],[Product ID]],products!$A$1:$A$49,0),8)</f>
        <v>Liberica</v>
      </c>
      <c r="J505" t="str">
        <f>INDEX(products!$A$1:$I$49,MATCH(Table2[[#This Row],[Product ID]],products!$A$1:$A$49,0),9)</f>
        <v>Dark</v>
      </c>
      <c r="K505" s="4">
        <f>INDEX(products!$A$1:$I$49,MATCH(Table2[[#This Row],[Product ID]],products!$A$1:$A$49,0),4)</f>
        <v>1</v>
      </c>
      <c r="L505" s="7">
        <f>INDEX(products!$A$1:$I$49,MATCH(Table2[[#This Row],[Product ID]],products!$A$1:$A$49,0),5)</f>
        <v>12.95</v>
      </c>
      <c r="M505" s="7">
        <f t="shared" si="7"/>
        <v>51.8</v>
      </c>
      <c r="N505" t="str">
        <f>_xlfn.XLOOKUP(C505,customers!$A$1:$A$1001,customers!$I$1:$I$1001,,0)</f>
        <v>No</v>
      </c>
    </row>
    <row r="506" spans="1:14" x14ac:dyDescent="0.3">
      <c r="A506" s="2" t="s">
        <v>3323</v>
      </c>
      <c r="B506" s="5">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INDEX(products!$A$1:$I$49,MATCH(Table2[[#This Row],[Product ID]],products!$A$1:$A$49,0),8)</f>
        <v>Liberica</v>
      </c>
      <c r="J506" t="str">
        <f>INDEX(products!$A$1:$I$49,MATCH(Table2[[#This Row],[Product ID]],products!$A$1:$A$49,0),9)</f>
        <v>Light</v>
      </c>
      <c r="K506" s="4">
        <f>INDEX(products!$A$1:$I$49,MATCH(Table2[[#This Row],[Product ID]],products!$A$1:$A$49,0),4)</f>
        <v>0.2</v>
      </c>
      <c r="L506" s="7">
        <f>INDEX(products!$A$1:$I$49,MATCH(Table2[[#This Row],[Product ID]],products!$A$1:$A$49,0),5)</f>
        <v>4.7549999999999999</v>
      </c>
      <c r="M506" s="7">
        <f t="shared" si="7"/>
        <v>14.265000000000001</v>
      </c>
      <c r="N506" t="str">
        <f>_xlfn.XLOOKUP(C506,customers!$A$1:$A$1001,customers!$I$1:$I$1001,,0)</f>
        <v>No</v>
      </c>
    </row>
    <row r="507" spans="1:14" x14ac:dyDescent="0.3">
      <c r="A507" s="2" t="s">
        <v>3343</v>
      </c>
      <c r="B507" s="5">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INDEX(products!$A$1:$I$49,MATCH(Table2[[#This Row],[Product ID]],products!$A$1:$A$49,0),8)</f>
        <v>Liberica</v>
      </c>
      <c r="J507" t="str">
        <f>INDEX(products!$A$1:$I$49,MATCH(Table2[[#This Row],[Product ID]],products!$A$1:$A$49,0),9)</f>
        <v>Medium</v>
      </c>
      <c r="K507" s="4">
        <f>INDEX(products!$A$1:$I$49,MATCH(Table2[[#This Row],[Product ID]],products!$A$1:$A$49,0),4)</f>
        <v>0.2</v>
      </c>
      <c r="L507" s="7">
        <f>INDEX(products!$A$1:$I$49,MATCH(Table2[[#This Row],[Product ID]],products!$A$1:$A$49,0),5)</f>
        <v>4.3650000000000002</v>
      </c>
      <c r="M507" s="7">
        <f t="shared" si="7"/>
        <v>26.19</v>
      </c>
      <c r="N507" t="str">
        <f>_xlfn.XLOOKUP(C507,customers!$A$1:$A$1001,customers!$I$1:$I$1001,,0)</f>
        <v>No</v>
      </c>
    </row>
    <row r="508" spans="1:14" x14ac:dyDescent="0.3">
      <c r="A508" s="2" t="s">
        <v>3349</v>
      </c>
      <c r="B508" s="5">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INDEX(products!$A$1:$I$49,MATCH(Table2[[#This Row],[Product ID]],products!$A$1:$A$49,0),8)</f>
        <v>Arabica</v>
      </c>
      <c r="J508" t="str">
        <f>INDEX(products!$A$1:$I$49,MATCH(Table2[[#This Row],[Product ID]],products!$A$1:$A$49,0),9)</f>
        <v>Light</v>
      </c>
      <c r="K508" s="4">
        <f>INDEX(products!$A$1:$I$49,MATCH(Table2[[#This Row],[Product ID]],products!$A$1:$A$49,0),4)</f>
        <v>1</v>
      </c>
      <c r="L508" s="7">
        <f>INDEX(products!$A$1:$I$49,MATCH(Table2[[#This Row],[Product ID]],products!$A$1:$A$49,0),5)</f>
        <v>12.95</v>
      </c>
      <c r="M508" s="7">
        <f t="shared" si="7"/>
        <v>25.9</v>
      </c>
      <c r="N508" t="str">
        <f>_xlfn.XLOOKUP(C508,customers!$A$1:$A$1001,customers!$I$1:$I$1001,,0)</f>
        <v>Yes</v>
      </c>
    </row>
    <row r="509" spans="1:14" x14ac:dyDescent="0.3">
      <c r="A509" s="2" t="s">
        <v>3355</v>
      </c>
      <c r="B509" s="5">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INDEX(products!$A$1:$I$49,MATCH(Table2[[#This Row],[Product ID]],products!$A$1:$A$49,0),8)</f>
        <v>Arabica</v>
      </c>
      <c r="J509" t="str">
        <f>INDEX(products!$A$1:$I$49,MATCH(Table2[[#This Row],[Product ID]],products!$A$1:$A$49,0),9)</f>
        <v>Light</v>
      </c>
      <c r="K509" s="4">
        <f>INDEX(products!$A$1:$I$49,MATCH(Table2[[#This Row],[Product ID]],products!$A$1:$A$49,0),4)</f>
        <v>2.5</v>
      </c>
      <c r="L509" s="7">
        <f>INDEX(products!$A$1:$I$49,MATCH(Table2[[#This Row],[Product ID]],products!$A$1:$A$49,0),5)</f>
        <v>29.784999999999997</v>
      </c>
      <c r="M509" s="7">
        <f t="shared" si="7"/>
        <v>89.35499999999999</v>
      </c>
      <c r="N509" t="str">
        <f>_xlfn.XLOOKUP(C509,customers!$A$1:$A$1001,customers!$I$1:$I$1001,,0)</f>
        <v>Yes</v>
      </c>
    </row>
    <row r="510" spans="1:14" x14ac:dyDescent="0.3">
      <c r="A510" s="2" t="s">
        <v>3361</v>
      </c>
      <c r="B510" s="5">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INDEX(products!$A$1:$I$49,MATCH(Table2[[#This Row],[Product ID]],products!$A$1:$A$49,0),8)</f>
        <v>Liberica</v>
      </c>
      <c r="J510" t="str">
        <f>INDEX(products!$A$1:$I$49,MATCH(Table2[[#This Row],[Product ID]],products!$A$1:$A$49,0),9)</f>
        <v>Dark</v>
      </c>
      <c r="K510" s="4">
        <f>INDEX(products!$A$1:$I$49,MATCH(Table2[[#This Row],[Product ID]],products!$A$1:$A$49,0),4)</f>
        <v>0.5</v>
      </c>
      <c r="L510" s="7">
        <f>INDEX(products!$A$1:$I$49,MATCH(Table2[[#This Row],[Product ID]],products!$A$1:$A$49,0),5)</f>
        <v>7.77</v>
      </c>
      <c r="M510" s="7">
        <f t="shared" si="7"/>
        <v>46.62</v>
      </c>
      <c r="N510" t="str">
        <f>_xlfn.XLOOKUP(C510,customers!$A$1:$A$1001,customers!$I$1:$I$1001,,0)</f>
        <v>No</v>
      </c>
    </row>
    <row r="511" spans="1:14" x14ac:dyDescent="0.3">
      <c r="A511" s="2" t="s">
        <v>3367</v>
      </c>
      <c r="B511" s="5">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INDEX(products!$A$1:$I$49,MATCH(Table2[[#This Row],[Product ID]],products!$A$1:$A$49,0),8)</f>
        <v>Arabica</v>
      </c>
      <c r="J511" t="str">
        <f>INDEX(products!$A$1:$I$49,MATCH(Table2[[#This Row],[Product ID]],products!$A$1:$A$49,0),9)</f>
        <v>Dark</v>
      </c>
      <c r="K511" s="4">
        <f>INDEX(products!$A$1:$I$49,MATCH(Table2[[#This Row],[Product ID]],products!$A$1:$A$49,0),4)</f>
        <v>1</v>
      </c>
      <c r="L511" s="7">
        <f>INDEX(products!$A$1:$I$49,MATCH(Table2[[#This Row],[Product ID]],products!$A$1:$A$49,0),5)</f>
        <v>9.9499999999999993</v>
      </c>
      <c r="M511" s="7">
        <f t="shared" si="7"/>
        <v>29.849999999999998</v>
      </c>
      <c r="N511" t="str">
        <f>_xlfn.XLOOKUP(C511,customers!$A$1:$A$1001,customers!$I$1:$I$1001,,0)</f>
        <v>Yes</v>
      </c>
    </row>
    <row r="512" spans="1:14" x14ac:dyDescent="0.3">
      <c r="A512" s="2" t="s">
        <v>3373</v>
      </c>
      <c r="B512" s="5">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INDEX(products!$A$1:$I$49,MATCH(Table2[[#This Row],[Product ID]],products!$A$1:$A$49,0),8)</f>
        <v>Robusta</v>
      </c>
      <c r="J512" t="str">
        <f>INDEX(products!$A$1:$I$49,MATCH(Table2[[#This Row],[Product ID]],products!$A$1:$A$49,0),9)</f>
        <v>Light</v>
      </c>
      <c r="K512" s="4">
        <f>INDEX(products!$A$1:$I$49,MATCH(Table2[[#This Row],[Product ID]],products!$A$1:$A$49,0),4)</f>
        <v>0.2</v>
      </c>
      <c r="L512" s="7">
        <f>INDEX(products!$A$1:$I$49,MATCH(Table2[[#This Row],[Product ID]],products!$A$1:$A$49,0),5)</f>
        <v>3.5849999999999995</v>
      </c>
      <c r="M512" s="7">
        <f t="shared" si="7"/>
        <v>10.754999999999999</v>
      </c>
      <c r="N512" t="str">
        <f>_xlfn.XLOOKUP(C512,customers!$A$1:$A$1001,customers!$I$1:$I$1001,,0)</f>
        <v>Yes</v>
      </c>
    </row>
    <row r="513" spans="1:14" x14ac:dyDescent="0.3">
      <c r="A513" s="2" t="s">
        <v>3379</v>
      </c>
      <c r="B513" s="5">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INDEX(products!$A$1:$I$49,MATCH(Table2[[#This Row],[Product ID]],products!$A$1:$A$49,0),8)</f>
        <v>Arabica</v>
      </c>
      <c r="J513" t="str">
        <f>INDEX(products!$A$1:$I$49,MATCH(Table2[[#This Row],[Product ID]],products!$A$1:$A$49,0),9)</f>
        <v>Medium</v>
      </c>
      <c r="K513" s="4">
        <f>INDEX(products!$A$1:$I$49,MATCH(Table2[[#This Row],[Product ID]],products!$A$1:$A$49,0),4)</f>
        <v>0.2</v>
      </c>
      <c r="L513" s="7">
        <f>INDEX(products!$A$1:$I$49,MATCH(Table2[[#This Row],[Product ID]],products!$A$1:$A$49,0),5)</f>
        <v>3.375</v>
      </c>
      <c r="M513" s="7">
        <f t="shared" si="7"/>
        <v>13.5</v>
      </c>
      <c r="N513" t="str">
        <f>_xlfn.XLOOKUP(C513,customers!$A$1:$A$1001,customers!$I$1:$I$1001,,0)</f>
        <v>Yes</v>
      </c>
    </row>
    <row r="514" spans="1:14" x14ac:dyDescent="0.3">
      <c r="A514" s="2" t="s">
        <v>3385</v>
      </c>
      <c r="B514" s="5">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INDEX(products!$A$1:$I$49,MATCH(Table2[[#This Row],[Product ID]],products!$A$1:$A$49,0),8)</f>
        <v>Liberica</v>
      </c>
      <c r="J514" t="str">
        <f>INDEX(products!$A$1:$I$49,MATCH(Table2[[#This Row],[Product ID]],products!$A$1:$A$49,0),9)</f>
        <v>Light</v>
      </c>
      <c r="K514" s="4">
        <f>INDEX(products!$A$1:$I$49,MATCH(Table2[[#This Row],[Product ID]],products!$A$1:$A$49,0),4)</f>
        <v>1</v>
      </c>
      <c r="L514" s="7">
        <f>INDEX(products!$A$1:$I$49,MATCH(Table2[[#This Row],[Product ID]],products!$A$1:$A$49,0),5)</f>
        <v>15.85</v>
      </c>
      <c r="M514" s="7">
        <f t="shared" si="7"/>
        <v>47.55</v>
      </c>
      <c r="N514" t="str">
        <f>_xlfn.XLOOKUP(C514,customers!$A$1:$A$1001,customers!$I$1:$I$1001,,0)</f>
        <v>No</v>
      </c>
    </row>
    <row r="515" spans="1:14" x14ac:dyDescent="0.3">
      <c r="A515" s="2" t="s">
        <v>3391</v>
      </c>
      <c r="B515" s="5">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INDEX(products!$A$1:$I$49,MATCH(Table2[[#This Row],[Product ID]],products!$A$1:$A$49,0),8)</f>
        <v>Liberica</v>
      </c>
      <c r="J515" t="str">
        <f>INDEX(products!$A$1:$I$49,MATCH(Table2[[#This Row],[Product ID]],products!$A$1:$A$49,0),9)</f>
        <v>Light</v>
      </c>
      <c r="K515" s="4">
        <f>INDEX(products!$A$1:$I$49,MATCH(Table2[[#This Row],[Product ID]],products!$A$1:$A$49,0),4)</f>
        <v>1</v>
      </c>
      <c r="L515" s="7">
        <f>INDEX(products!$A$1:$I$49,MATCH(Table2[[#This Row],[Product ID]],products!$A$1:$A$49,0),5)</f>
        <v>15.85</v>
      </c>
      <c r="M515" s="7">
        <f t="shared" ref="M515:M578" si="8">L515*E515</f>
        <v>79.25</v>
      </c>
      <c r="N515" t="str">
        <f>_xlfn.XLOOKUP(C515,customers!$A$1:$A$1001,customers!$I$1:$I$1001,,0)</f>
        <v>No</v>
      </c>
    </row>
    <row r="516" spans="1:14" x14ac:dyDescent="0.3">
      <c r="A516" s="2" t="s">
        <v>3396</v>
      </c>
      <c r="B516" s="5">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INDEX(products!$A$1:$I$49,MATCH(Table2[[#This Row],[Product ID]],products!$A$1:$A$49,0),8)</f>
        <v>Liberica</v>
      </c>
      <c r="J516" t="str">
        <f>INDEX(products!$A$1:$I$49,MATCH(Table2[[#This Row],[Product ID]],products!$A$1:$A$49,0),9)</f>
        <v>Medium</v>
      </c>
      <c r="K516" s="4">
        <f>INDEX(products!$A$1:$I$49,MATCH(Table2[[#This Row],[Product ID]],products!$A$1:$A$49,0),4)</f>
        <v>0.2</v>
      </c>
      <c r="L516" s="7">
        <f>INDEX(products!$A$1:$I$49,MATCH(Table2[[#This Row],[Product ID]],products!$A$1:$A$49,0),5)</f>
        <v>4.3650000000000002</v>
      </c>
      <c r="M516" s="7">
        <f t="shared" si="8"/>
        <v>26.19</v>
      </c>
      <c r="N516" t="str">
        <f>_xlfn.XLOOKUP(C516,customers!$A$1:$A$1001,customers!$I$1:$I$1001,,0)</f>
        <v>Yes</v>
      </c>
    </row>
    <row r="517" spans="1:14" x14ac:dyDescent="0.3">
      <c r="A517" s="2" t="s">
        <v>3402</v>
      </c>
      <c r="B517" s="5">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INDEX(products!$A$1:$I$49,MATCH(Table2[[#This Row],[Product ID]],products!$A$1:$A$49,0),8)</f>
        <v>Robusta</v>
      </c>
      <c r="J517" t="str">
        <f>INDEX(products!$A$1:$I$49,MATCH(Table2[[#This Row],[Product ID]],products!$A$1:$A$49,0),9)</f>
        <v>Light</v>
      </c>
      <c r="K517" s="4">
        <f>INDEX(products!$A$1:$I$49,MATCH(Table2[[#This Row],[Product ID]],products!$A$1:$A$49,0),4)</f>
        <v>0.5</v>
      </c>
      <c r="L517" s="7">
        <f>INDEX(products!$A$1:$I$49,MATCH(Table2[[#This Row],[Product ID]],products!$A$1:$A$49,0),5)</f>
        <v>7.169999999999999</v>
      </c>
      <c r="M517" s="7">
        <f t="shared" si="8"/>
        <v>21.509999999999998</v>
      </c>
      <c r="N517" t="str">
        <f>_xlfn.XLOOKUP(C517,customers!$A$1:$A$1001,customers!$I$1:$I$1001,,0)</f>
        <v>No</v>
      </c>
    </row>
    <row r="518" spans="1:14" x14ac:dyDescent="0.3">
      <c r="A518" s="2" t="s">
        <v>3408</v>
      </c>
      <c r="B518" s="5">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INDEX(products!$A$1:$I$49,MATCH(Table2[[#This Row],[Product ID]],products!$A$1:$A$49,0),8)</f>
        <v>Robusta</v>
      </c>
      <c r="J518" t="str">
        <f>INDEX(products!$A$1:$I$49,MATCH(Table2[[#This Row],[Product ID]],products!$A$1:$A$49,0),9)</f>
        <v>Dark</v>
      </c>
      <c r="K518" s="4">
        <f>INDEX(products!$A$1:$I$49,MATCH(Table2[[#This Row],[Product ID]],products!$A$1:$A$49,0),4)</f>
        <v>2.5</v>
      </c>
      <c r="L518" s="7">
        <f>INDEX(products!$A$1:$I$49,MATCH(Table2[[#This Row],[Product ID]],products!$A$1:$A$49,0),5)</f>
        <v>20.584999999999997</v>
      </c>
      <c r="M518" s="7">
        <f t="shared" si="8"/>
        <v>102.92499999999998</v>
      </c>
      <c r="N518" t="str">
        <f>_xlfn.XLOOKUP(C518,customers!$A$1:$A$1001,customers!$I$1:$I$1001,,0)</f>
        <v>Yes</v>
      </c>
    </row>
    <row r="519" spans="1:14" x14ac:dyDescent="0.3">
      <c r="A519" s="2" t="s">
        <v>3413</v>
      </c>
      <c r="B519" s="5">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INDEX(products!$A$1:$I$49,MATCH(Table2[[#This Row],[Product ID]],products!$A$1:$A$49,0),8)</f>
        <v>Liberica</v>
      </c>
      <c r="J519" t="str">
        <f>INDEX(products!$A$1:$I$49,MATCH(Table2[[#This Row],[Product ID]],products!$A$1:$A$49,0),9)</f>
        <v>Dark</v>
      </c>
      <c r="K519" s="4">
        <f>INDEX(products!$A$1:$I$49,MATCH(Table2[[#This Row],[Product ID]],products!$A$1:$A$49,0),4)</f>
        <v>0.2</v>
      </c>
      <c r="L519" s="7">
        <f>INDEX(products!$A$1:$I$49,MATCH(Table2[[#This Row],[Product ID]],products!$A$1:$A$49,0),5)</f>
        <v>3.8849999999999998</v>
      </c>
      <c r="M519" s="7">
        <f t="shared" si="8"/>
        <v>7.77</v>
      </c>
      <c r="N519" t="str">
        <f>_xlfn.XLOOKUP(C519,customers!$A$1:$A$1001,customers!$I$1:$I$1001,,0)</f>
        <v>No</v>
      </c>
    </row>
    <row r="520" spans="1:14" x14ac:dyDescent="0.3">
      <c r="A520" s="2" t="s">
        <v>3418</v>
      </c>
      <c r="B520" s="5">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INDEX(products!$A$1:$I$49,MATCH(Table2[[#This Row],[Product ID]],products!$A$1:$A$49,0),8)</f>
        <v>Excelsa</v>
      </c>
      <c r="J520" t="str">
        <f>INDEX(products!$A$1:$I$49,MATCH(Table2[[#This Row],[Product ID]],products!$A$1:$A$49,0),9)</f>
        <v>Dark</v>
      </c>
      <c r="K520" s="4">
        <f>INDEX(products!$A$1:$I$49,MATCH(Table2[[#This Row],[Product ID]],products!$A$1:$A$49,0),4)</f>
        <v>2.5</v>
      </c>
      <c r="L520" s="7">
        <f>INDEX(products!$A$1:$I$49,MATCH(Table2[[#This Row],[Product ID]],products!$A$1:$A$49,0),5)</f>
        <v>27.945</v>
      </c>
      <c r="M520" s="7">
        <f t="shared" si="8"/>
        <v>139.72499999999999</v>
      </c>
      <c r="N520" t="str">
        <f>_xlfn.XLOOKUP(C520,customers!$A$1:$A$1001,customers!$I$1:$I$1001,,0)</f>
        <v>No</v>
      </c>
    </row>
    <row r="521" spans="1:14" x14ac:dyDescent="0.3">
      <c r="A521" s="2" t="s">
        <v>3424</v>
      </c>
      <c r="B521" s="5">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INDEX(products!$A$1:$I$49,MATCH(Table2[[#This Row],[Product ID]],products!$A$1:$A$49,0),8)</f>
        <v>Arabica</v>
      </c>
      <c r="J521" t="str">
        <f>INDEX(products!$A$1:$I$49,MATCH(Table2[[#This Row],[Product ID]],products!$A$1:$A$49,0),9)</f>
        <v>Dark</v>
      </c>
      <c r="K521" s="4">
        <f>INDEX(products!$A$1:$I$49,MATCH(Table2[[#This Row],[Product ID]],products!$A$1:$A$49,0),4)</f>
        <v>0.5</v>
      </c>
      <c r="L521" s="7">
        <f>INDEX(products!$A$1:$I$49,MATCH(Table2[[#This Row],[Product ID]],products!$A$1:$A$49,0),5)</f>
        <v>5.97</v>
      </c>
      <c r="M521" s="7">
        <f t="shared" si="8"/>
        <v>11.94</v>
      </c>
      <c r="N521" t="str">
        <f>_xlfn.XLOOKUP(C521,customers!$A$1:$A$1001,customers!$I$1:$I$1001,,0)</f>
        <v>Yes</v>
      </c>
    </row>
    <row r="522" spans="1:14" x14ac:dyDescent="0.3">
      <c r="A522" s="2" t="s">
        <v>3430</v>
      </c>
      <c r="B522" s="5">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INDEX(products!$A$1:$I$49,MATCH(Table2[[#This Row],[Product ID]],products!$A$1:$A$49,0),8)</f>
        <v>Liberica</v>
      </c>
      <c r="J522" t="str">
        <f>INDEX(products!$A$1:$I$49,MATCH(Table2[[#This Row],[Product ID]],products!$A$1:$A$49,0),9)</f>
        <v>Dark</v>
      </c>
      <c r="K522" s="4">
        <f>INDEX(products!$A$1:$I$49,MATCH(Table2[[#This Row],[Product ID]],products!$A$1:$A$49,0),4)</f>
        <v>0.2</v>
      </c>
      <c r="L522" s="7">
        <f>INDEX(products!$A$1:$I$49,MATCH(Table2[[#This Row],[Product ID]],products!$A$1:$A$49,0),5)</f>
        <v>3.8849999999999998</v>
      </c>
      <c r="M522" s="7">
        <f t="shared" si="8"/>
        <v>3.8849999999999998</v>
      </c>
      <c r="N522" t="str">
        <f>_xlfn.XLOOKUP(C522,customers!$A$1:$A$1001,customers!$I$1:$I$1001,,0)</f>
        <v>No</v>
      </c>
    </row>
    <row r="523" spans="1:14" x14ac:dyDescent="0.3">
      <c r="A523" s="2" t="s">
        <v>3430</v>
      </c>
      <c r="B523" s="5">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INDEX(products!$A$1:$I$49,MATCH(Table2[[#This Row],[Product ID]],products!$A$1:$A$49,0),8)</f>
        <v>Robusta</v>
      </c>
      <c r="J523" t="str">
        <f>INDEX(products!$A$1:$I$49,MATCH(Table2[[#This Row],[Product ID]],products!$A$1:$A$49,0),9)</f>
        <v>Medium</v>
      </c>
      <c r="K523" s="4">
        <f>INDEX(products!$A$1:$I$49,MATCH(Table2[[#This Row],[Product ID]],products!$A$1:$A$49,0),4)</f>
        <v>1</v>
      </c>
      <c r="L523" s="7">
        <f>INDEX(products!$A$1:$I$49,MATCH(Table2[[#This Row],[Product ID]],products!$A$1:$A$49,0),5)</f>
        <v>9.9499999999999993</v>
      </c>
      <c r="M523" s="7">
        <f t="shared" si="8"/>
        <v>39.799999999999997</v>
      </c>
      <c r="N523" t="str">
        <f>_xlfn.XLOOKUP(C523,customers!$A$1:$A$1001,customers!$I$1:$I$1001,,0)</f>
        <v>No</v>
      </c>
    </row>
    <row r="524" spans="1:14" x14ac:dyDescent="0.3">
      <c r="A524" s="2" t="s">
        <v>3441</v>
      </c>
      <c r="B524" s="5">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INDEX(products!$A$1:$I$49,MATCH(Table2[[#This Row],[Product ID]],products!$A$1:$A$49,0),8)</f>
        <v>Robusta</v>
      </c>
      <c r="J524" t="str">
        <f>INDEX(products!$A$1:$I$49,MATCH(Table2[[#This Row],[Product ID]],products!$A$1:$A$49,0),9)</f>
        <v>Medium</v>
      </c>
      <c r="K524" s="4">
        <f>INDEX(products!$A$1:$I$49,MATCH(Table2[[#This Row],[Product ID]],products!$A$1:$A$49,0),4)</f>
        <v>0.5</v>
      </c>
      <c r="L524" s="7">
        <f>INDEX(products!$A$1:$I$49,MATCH(Table2[[#This Row],[Product ID]],products!$A$1:$A$49,0),5)</f>
        <v>5.97</v>
      </c>
      <c r="M524" s="7">
        <f t="shared" si="8"/>
        <v>29.849999999999998</v>
      </c>
      <c r="N524" t="str">
        <f>_xlfn.XLOOKUP(C524,customers!$A$1:$A$1001,customers!$I$1:$I$1001,,0)</f>
        <v>No</v>
      </c>
    </row>
    <row r="525" spans="1:14" x14ac:dyDescent="0.3">
      <c r="A525" s="2" t="s">
        <v>3447</v>
      </c>
      <c r="B525" s="5">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INDEX(products!$A$1:$I$49,MATCH(Table2[[#This Row],[Product ID]],products!$A$1:$A$49,0),8)</f>
        <v>Liberica</v>
      </c>
      <c r="J525" t="str">
        <f>INDEX(products!$A$1:$I$49,MATCH(Table2[[#This Row],[Product ID]],products!$A$1:$A$49,0),9)</f>
        <v>Dark</v>
      </c>
      <c r="K525" s="4">
        <f>INDEX(products!$A$1:$I$49,MATCH(Table2[[#This Row],[Product ID]],products!$A$1:$A$49,0),4)</f>
        <v>2.5</v>
      </c>
      <c r="L525" s="7">
        <f>INDEX(products!$A$1:$I$49,MATCH(Table2[[#This Row],[Product ID]],products!$A$1:$A$49,0),5)</f>
        <v>29.784999999999997</v>
      </c>
      <c r="M525" s="7">
        <f t="shared" si="8"/>
        <v>29.784999999999997</v>
      </c>
      <c r="N525" t="str">
        <f>_xlfn.XLOOKUP(C525,customers!$A$1:$A$1001,customers!$I$1:$I$1001,,0)</f>
        <v>No</v>
      </c>
    </row>
    <row r="526" spans="1:14" x14ac:dyDescent="0.3">
      <c r="A526" s="2" t="s">
        <v>3453</v>
      </c>
      <c r="B526" s="5">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INDEX(products!$A$1:$I$49,MATCH(Table2[[#This Row],[Product ID]],products!$A$1:$A$49,0),8)</f>
        <v>Liberica</v>
      </c>
      <c r="J526" t="str">
        <f>INDEX(products!$A$1:$I$49,MATCH(Table2[[#This Row],[Product ID]],products!$A$1:$A$49,0),9)</f>
        <v>Light</v>
      </c>
      <c r="K526" s="4">
        <f>INDEX(products!$A$1:$I$49,MATCH(Table2[[#This Row],[Product ID]],products!$A$1:$A$49,0),4)</f>
        <v>2.5</v>
      </c>
      <c r="L526" s="7">
        <f>INDEX(products!$A$1:$I$49,MATCH(Table2[[#This Row],[Product ID]],products!$A$1:$A$49,0),5)</f>
        <v>36.454999999999998</v>
      </c>
      <c r="M526" s="7">
        <f t="shared" si="8"/>
        <v>72.91</v>
      </c>
      <c r="N526" t="str">
        <f>_xlfn.XLOOKUP(C526,customers!$A$1:$A$1001,customers!$I$1:$I$1001,,0)</f>
        <v>No</v>
      </c>
    </row>
    <row r="527" spans="1:14" x14ac:dyDescent="0.3">
      <c r="A527" s="2" t="s">
        <v>3458</v>
      </c>
      <c r="B527" s="5">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INDEX(products!$A$1:$I$49,MATCH(Table2[[#This Row],[Product ID]],products!$A$1:$A$49,0),8)</f>
        <v>Robusta</v>
      </c>
      <c r="J527" t="str">
        <f>INDEX(products!$A$1:$I$49,MATCH(Table2[[#This Row],[Product ID]],products!$A$1:$A$49,0),9)</f>
        <v>Dark</v>
      </c>
      <c r="K527" s="4">
        <f>INDEX(products!$A$1:$I$49,MATCH(Table2[[#This Row],[Product ID]],products!$A$1:$A$49,0),4)</f>
        <v>0.2</v>
      </c>
      <c r="L527" s="7">
        <f>INDEX(products!$A$1:$I$49,MATCH(Table2[[#This Row],[Product ID]],products!$A$1:$A$49,0),5)</f>
        <v>2.6849999999999996</v>
      </c>
      <c r="M527" s="7">
        <f t="shared" si="8"/>
        <v>13.424999999999997</v>
      </c>
      <c r="N527" t="str">
        <f>_xlfn.XLOOKUP(C527,customers!$A$1:$A$1001,customers!$I$1:$I$1001,,0)</f>
        <v>Yes</v>
      </c>
    </row>
    <row r="528" spans="1:14" x14ac:dyDescent="0.3">
      <c r="A528" s="2" t="s">
        <v>3463</v>
      </c>
      <c r="B528" s="5">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INDEX(products!$A$1:$I$49,MATCH(Table2[[#This Row],[Product ID]],products!$A$1:$A$49,0),8)</f>
        <v>Excelsa</v>
      </c>
      <c r="J528" t="str">
        <f>INDEX(products!$A$1:$I$49,MATCH(Table2[[#This Row],[Product ID]],products!$A$1:$A$49,0),9)</f>
        <v>Medium</v>
      </c>
      <c r="K528" s="4">
        <f>INDEX(products!$A$1:$I$49,MATCH(Table2[[#This Row],[Product ID]],products!$A$1:$A$49,0),4)</f>
        <v>2.5</v>
      </c>
      <c r="L528" s="7">
        <f>INDEX(products!$A$1:$I$49,MATCH(Table2[[#This Row],[Product ID]],products!$A$1:$A$49,0),5)</f>
        <v>31.624999999999996</v>
      </c>
      <c r="M528" s="7">
        <f t="shared" si="8"/>
        <v>126.49999999999999</v>
      </c>
      <c r="N528" t="str">
        <f>_xlfn.XLOOKUP(C528,customers!$A$1:$A$1001,customers!$I$1:$I$1001,,0)</f>
        <v>Yes</v>
      </c>
    </row>
    <row r="529" spans="1:14" x14ac:dyDescent="0.3">
      <c r="A529" s="2" t="s">
        <v>3469</v>
      </c>
      <c r="B529" s="5">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INDEX(products!$A$1:$I$49,MATCH(Table2[[#This Row],[Product ID]],products!$A$1:$A$49,0),8)</f>
        <v>Excelsa</v>
      </c>
      <c r="J529" t="str">
        <f>INDEX(products!$A$1:$I$49,MATCH(Table2[[#This Row],[Product ID]],products!$A$1:$A$49,0),9)</f>
        <v>Medium</v>
      </c>
      <c r="K529" s="4">
        <f>INDEX(products!$A$1:$I$49,MATCH(Table2[[#This Row],[Product ID]],products!$A$1:$A$49,0),4)</f>
        <v>0.5</v>
      </c>
      <c r="L529" s="7">
        <f>INDEX(products!$A$1:$I$49,MATCH(Table2[[#This Row],[Product ID]],products!$A$1:$A$49,0),5)</f>
        <v>8.25</v>
      </c>
      <c r="M529" s="7">
        <f t="shared" si="8"/>
        <v>41.25</v>
      </c>
      <c r="N529" t="str">
        <f>_xlfn.XLOOKUP(C529,customers!$A$1:$A$1001,customers!$I$1:$I$1001,,0)</f>
        <v>No</v>
      </c>
    </row>
    <row r="530" spans="1:14" x14ac:dyDescent="0.3">
      <c r="A530" s="2" t="s">
        <v>3475</v>
      </c>
      <c r="B530" s="5">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INDEX(products!$A$1:$I$49,MATCH(Table2[[#This Row],[Product ID]],products!$A$1:$A$49,0),8)</f>
        <v>Excelsa</v>
      </c>
      <c r="J530" t="str">
        <f>INDEX(products!$A$1:$I$49,MATCH(Table2[[#This Row],[Product ID]],products!$A$1:$A$49,0),9)</f>
        <v>Light</v>
      </c>
      <c r="K530" s="4">
        <f>INDEX(products!$A$1:$I$49,MATCH(Table2[[#This Row],[Product ID]],products!$A$1:$A$49,0),4)</f>
        <v>0.5</v>
      </c>
      <c r="L530" s="7">
        <f>INDEX(products!$A$1:$I$49,MATCH(Table2[[#This Row],[Product ID]],products!$A$1:$A$49,0),5)</f>
        <v>8.91</v>
      </c>
      <c r="M530" s="7">
        <f t="shared" si="8"/>
        <v>53.46</v>
      </c>
      <c r="N530" t="str">
        <f>_xlfn.XLOOKUP(C530,customers!$A$1:$A$1001,customers!$I$1:$I$1001,,0)</f>
        <v>No</v>
      </c>
    </row>
    <row r="531" spans="1:14" x14ac:dyDescent="0.3">
      <c r="A531" s="2" t="s">
        <v>3481</v>
      </c>
      <c r="B531" s="5">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INDEX(products!$A$1:$I$49,MATCH(Table2[[#This Row],[Product ID]],products!$A$1:$A$49,0),8)</f>
        <v>Robusta</v>
      </c>
      <c r="J531" t="str">
        <f>INDEX(products!$A$1:$I$49,MATCH(Table2[[#This Row],[Product ID]],products!$A$1:$A$49,0),9)</f>
        <v>Medium</v>
      </c>
      <c r="K531" s="4">
        <f>INDEX(products!$A$1:$I$49,MATCH(Table2[[#This Row],[Product ID]],products!$A$1:$A$49,0),4)</f>
        <v>1</v>
      </c>
      <c r="L531" s="7">
        <f>INDEX(products!$A$1:$I$49,MATCH(Table2[[#This Row],[Product ID]],products!$A$1:$A$49,0),5)</f>
        <v>9.9499999999999993</v>
      </c>
      <c r="M531" s="7">
        <f t="shared" si="8"/>
        <v>59.699999999999996</v>
      </c>
      <c r="N531" t="str">
        <f>_xlfn.XLOOKUP(C531,customers!$A$1:$A$1001,customers!$I$1:$I$1001,,0)</f>
        <v>No</v>
      </c>
    </row>
    <row r="532" spans="1:14" x14ac:dyDescent="0.3">
      <c r="A532" s="2" t="s">
        <v>3487</v>
      </c>
      <c r="B532" s="5">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INDEX(products!$A$1:$I$49,MATCH(Table2[[#This Row],[Product ID]],products!$A$1:$A$49,0),8)</f>
        <v>Robusta</v>
      </c>
      <c r="J532" t="str">
        <f>INDEX(products!$A$1:$I$49,MATCH(Table2[[#This Row],[Product ID]],products!$A$1:$A$49,0),9)</f>
        <v>Medium</v>
      </c>
      <c r="K532" s="4">
        <f>INDEX(products!$A$1:$I$49,MATCH(Table2[[#This Row],[Product ID]],products!$A$1:$A$49,0),4)</f>
        <v>1</v>
      </c>
      <c r="L532" s="7">
        <f>INDEX(products!$A$1:$I$49,MATCH(Table2[[#This Row],[Product ID]],products!$A$1:$A$49,0),5)</f>
        <v>9.9499999999999993</v>
      </c>
      <c r="M532" s="7">
        <f t="shared" si="8"/>
        <v>59.699999999999996</v>
      </c>
      <c r="N532" t="str">
        <f>_xlfn.XLOOKUP(C532,customers!$A$1:$A$1001,customers!$I$1:$I$1001,,0)</f>
        <v>No</v>
      </c>
    </row>
    <row r="533" spans="1:14" x14ac:dyDescent="0.3">
      <c r="A533" s="2" t="s">
        <v>3493</v>
      </c>
      <c r="B533" s="5">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INDEX(products!$A$1:$I$49,MATCH(Table2[[#This Row],[Product ID]],products!$A$1:$A$49,0),8)</f>
        <v>Robusta</v>
      </c>
      <c r="J533" t="str">
        <f>INDEX(products!$A$1:$I$49,MATCH(Table2[[#This Row],[Product ID]],products!$A$1:$A$49,0),9)</f>
        <v>Dark</v>
      </c>
      <c r="K533" s="4">
        <f>INDEX(products!$A$1:$I$49,MATCH(Table2[[#This Row],[Product ID]],products!$A$1:$A$49,0),4)</f>
        <v>1</v>
      </c>
      <c r="L533" s="7">
        <f>INDEX(products!$A$1:$I$49,MATCH(Table2[[#This Row],[Product ID]],products!$A$1:$A$49,0),5)</f>
        <v>8.9499999999999993</v>
      </c>
      <c r="M533" s="7">
        <f t="shared" si="8"/>
        <v>44.75</v>
      </c>
      <c r="N533" t="str">
        <f>_xlfn.XLOOKUP(C533,customers!$A$1:$A$1001,customers!$I$1:$I$1001,,0)</f>
        <v>No</v>
      </c>
    </row>
    <row r="534" spans="1:14" x14ac:dyDescent="0.3">
      <c r="A534" s="2" t="s">
        <v>3499</v>
      </c>
      <c r="B534" s="5">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INDEX(products!$A$1:$I$49,MATCH(Table2[[#This Row],[Product ID]],products!$A$1:$A$49,0),8)</f>
        <v>Excelsa</v>
      </c>
      <c r="J534" t="str">
        <f>INDEX(products!$A$1:$I$49,MATCH(Table2[[#This Row],[Product ID]],products!$A$1:$A$49,0),9)</f>
        <v>Medium</v>
      </c>
      <c r="K534" s="4">
        <f>INDEX(products!$A$1:$I$49,MATCH(Table2[[#This Row],[Product ID]],products!$A$1:$A$49,0),4)</f>
        <v>0.5</v>
      </c>
      <c r="L534" s="7">
        <f>INDEX(products!$A$1:$I$49,MATCH(Table2[[#This Row],[Product ID]],products!$A$1:$A$49,0),5)</f>
        <v>8.25</v>
      </c>
      <c r="M534" s="7">
        <f t="shared" si="8"/>
        <v>16.5</v>
      </c>
      <c r="N534" t="str">
        <f>_xlfn.XLOOKUP(C534,customers!$A$1:$A$1001,customers!$I$1:$I$1001,,0)</f>
        <v>Yes</v>
      </c>
    </row>
    <row r="535" spans="1:14" x14ac:dyDescent="0.3">
      <c r="A535" s="2" t="s">
        <v>3505</v>
      </c>
      <c r="B535" s="5">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INDEX(products!$A$1:$I$49,MATCH(Table2[[#This Row],[Product ID]],products!$A$1:$A$49,0),8)</f>
        <v>Robusta</v>
      </c>
      <c r="J535" t="str">
        <f>INDEX(products!$A$1:$I$49,MATCH(Table2[[#This Row],[Product ID]],products!$A$1:$A$49,0),9)</f>
        <v>Dark</v>
      </c>
      <c r="K535" s="4">
        <f>INDEX(products!$A$1:$I$49,MATCH(Table2[[#This Row],[Product ID]],products!$A$1:$A$49,0),4)</f>
        <v>0.5</v>
      </c>
      <c r="L535" s="7">
        <f>INDEX(products!$A$1:$I$49,MATCH(Table2[[#This Row],[Product ID]],products!$A$1:$A$49,0),5)</f>
        <v>5.3699999999999992</v>
      </c>
      <c r="M535" s="7">
        <f t="shared" si="8"/>
        <v>21.479999999999997</v>
      </c>
      <c r="N535" t="str">
        <f>_xlfn.XLOOKUP(C535,customers!$A$1:$A$1001,customers!$I$1:$I$1001,,0)</f>
        <v>No</v>
      </c>
    </row>
    <row r="536" spans="1:14" x14ac:dyDescent="0.3">
      <c r="A536" s="2" t="s">
        <v>3510</v>
      </c>
      <c r="B536" s="5">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INDEX(products!$A$1:$I$49,MATCH(Table2[[#This Row],[Product ID]],products!$A$1:$A$49,0),8)</f>
        <v>Robusta</v>
      </c>
      <c r="J536" t="str">
        <f>INDEX(products!$A$1:$I$49,MATCH(Table2[[#This Row],[Product ID]],products!$A$1:$A$49,0),9)</f>
        <v>Medium</v>
      </c>
      <c r="K536" s="4">
        <f>INDEX(products!$A$1:$I$49,MATCH(Table2[[#This Row],[Product ID]],products!$A$1:$A$49,0),4)</f>
        <v>2.5</v>
      </c>
      <c r="L536" s="7">
        <f>INDEX(products!$A$1:$I$49,MATCH(Table2[[#This Row],[Product ID]],products!$A$1:$A$49,0),5)</f>
        <v>22.884999999999998</v>
      </c>
      <c r="M536" s="7">
        <f t="shared" si="8"/>
        <v>45.769999999999996</v>
      </c>
      <c r="N536" t="str">
        <f>_xlfn.XLOOKUP(C536,customers!$A$1:$A$1001,customers!$I$1:$I$1001,,0)</f>
        <v>Yes</v>
      </c>
    </row>
    <row r="537" spans="1:14" x14ac:dyDescent="0.3">
      <c r="A537" s="2" t="s">
        <v>3516</v>
      </c>
      <c r="B537" s="5">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INDEX(products!$A$1:$I$49,MATCH(Table2[[#This Row],[Product ID]],products!$A$1:$A$49,0),8)</f>
        <v>Liberica</v>
      </c>
      <c r="J537" t="str">
        <f>INDEX(products!$A$1:$I$49,MATCH(Table2[[#This Row],[Product ID]],products!$A$1:$A$49,0),9)</f>
        <v>Light</v>
      </c>
      <c r="K537" s="4">
        <f>INDEX(products!$A$1:$I$49,MATCH(Table2[[#This Row],[Product ID]],products!$A$1:$A$49,0),4)</f>
        <v>0.2</v>
      </c>
      <c r="L537" s="7">
        <f>INDEX(products!$A$1:$I$49,MATCH(Table2[[#This Row],[Product ID]],products!$A$1:$A$49,0),5)</f>
        <v>4.7549999999999999</v>
      </c>
      <c r="M537" s="7">
        <f t="shared" si="8"/>
        <v>9.51</v>
      </c>
      <c r="N537" t="str">
        <f>_xlfn.XLOOKUP(C537,customers!$A$1:$A$1001,customers!$I$1:$I$1001,,0)</f>
        <v>No</v>
      </c>
    </row>
    <row r="538" spans="1:14" x14ac:dyDescent="0.3">
      <c r="A538" s="2" t="s">
        <v>3521</v>
      </c>
      <c r="B538" s="5">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INDEX(products!$A$1:$I$49,MATCH(Table2[[#This Row],[Product ID]],products!$A$1:$A$49,0),8)</f>
        <v>Robusta</v>
      </c>
      <c r="J538" t="str">
        <f>INDEX(products!$A$1:$I$49,MATCH(Table2[[#This Row],[Product ID]],products!$A$1:$A$49,0),9)</f>
        <v>Dark</v>
      </c>
      <c r="K538" s="4">
        <f>INDEX(products!$A$1:$I$49,MATCH(Table2[[#This Row],[Product ID]],products!$A$1:$A$49,0),4)</f>
        <v>0.2</v>
      </c>
      <c r="L538" s="7">
        <f>INDEX(products!$A$1:$I$49,MATCH(Table2[[#This Row],[Product ID]],products!$A$1:$A$49,0),5)</f>
        <v>2.6849999999999996</v>
      </c>
      <c r="M538" s="7">
        <f t="shared" si="8"/>
        <v>8.0549999999999997</v>
      </c>
      <c r="N538" t="str">
        <f>_xlfn.XLOOKUP(C538,customers!$A$1:$A$1001,customers!$I$1:$I$1001,,0)</f>
        <v>Yes</v>
      </c>
    </row>
    <row r="539" spans="1:14" x14ac:dyDescent="0.3">
      <c r="A539" s="2" t="s">
        <v>3527</v>
      </c>
      <c r="B539" s="5">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INDEX(products!$A$1:$I$49,MATCH(Table2[[#This Row],[Product ID]],products!$A$1:$A$49,0),8)</f>
        <v>Excelsa</v>
      </c>
      <c r="J539" t="str">
        <f>INDEX(products!$A$1:$I$49,MATCH(Table2[[#This Row],[Product ID]],products!$A$1:$A$49,0),9)</f>
        <v>Dark</v>
      </c>
      <c r="K539" s="4">
        <f>INDEX(products!$A$1:$I$49,MATCH(Table2[[#This Row],[Product ID]],products!$A$1:$A$49,0),4)</f>
        <v>2.5</v>
      </c>
      <c r="L539" s="7">
        <f>INDEX(products!$A$1:$I$49,MATCH(Table2[[#This Row],[Product ID]],products!$A$1:$A$49,0),5)</f>
        <v>27.945</v>
      </c>
      <c r="M539" s="7">
        <f t="shared" si="8"/>
        <v>111.78</v>
      </c>
      <c r="N539" t="str">
        <f>_xlfn.XLOOKUP(C539,customers!$A$1:$A$1001,customers!$I$1:$I$1001,,0)</f>
        <v>Yes</v>
      </c>
    </row>
    <row r="540" spans="1:14" x14ac:dyDescent="0.3">
      <c r="A540" s="2" t="s">
        <v>3532</v>
      </c>
      <c r="B540" s="5">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INDEX(products!$A$1:$I$49,MATCH(Table2[[#This Row],[Product ID]],products!$A$1:$A$49,0),8)</f>
        <v>Robusta</v>
      </c>
      <c r="J540" t="str">
        <f>INDEX(products!$A$1:$I$49,MATCH(Table2[[#This Row],[Product ID]],products!$A$1:$A$49,0),9)</f>
        <v>Dark</v>
      </c>
      <c r="K540" s="4">
        <f>INDEX(products!$A$1:$I$49,MATCH(Table2[[#This Row],[Product ID]],products!$A$1:$A$49,0),4)</f>
        <v>0.2</v>
      </c>
      <c r="L540" s="7">
        <f>INDEX(products!$A$1:$I$49,MATCH(Table2[[#This Row],[Product ID]],products!$A$1:$A$49,0),5)</f>
        <v>2.6849999999999996</v>
      </c>
      <c r="M540" s="7">
        <f t="shared" si="8"/>
        <v>10.739999999999998</v>
      </c>
      <c r="N540" t="str">
        <f>_xlfn.XLOOKUP(C540,customers!$A$1:$A$1001,customers!$I$1:$I$1001,,0)</f>
        <v>Yes</v>
      </c>
    </row>
    <row r="541" spans="1:14" x14ac:dyDescent="0.3">
      <c r="A541" s="2" t="s">
        <v>3537</v>
      </c>
      <c r="B541" s="5">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INDEX(products!$A$1:$I$49,MATCH(Table2[[#This Row],[Product ID]],products!$A$1:$A$49,0),8)</f>
        <v>Robusta</v>
      </c>
      <c r="J541" t="str">
        <f>INDEX(products!$A$1:$I$49,MATCH(Table2[[#This Row],[Product ID]],products!$A$1:$A$49,0),9)</f>
        <v>Dark</v>
      </c>
      <c r="K541" s="4">
        <f>INDEX(products!$A$1:$I$49,MATCH(Table2[[#This Row],[Product ID]],products!$A$1:$A$49,0),4)</f>
        <v>0.5</v>
      </c>
      <c r="L541" s="7">
        <f>INDEX(products!$A$1:$I$49,MATCH(Table2[[#This Row],[Product ID]],products!$A$1:$A$49,0),5)</f>
        <v>5.3699999999999992</v>
      </c>
      <c r="M541" s="7">
        <f t="shared" si="8"/>
        <v>26.849999999999994</v>
      </c>
      <c r="N541" t="str">
        <f>_xlfn.XLOOKUP(C541,customers!$A$1:$A$1001,customers!$I$1:$I$1001,,0)</f>
        <v>No</v>
      </c>
    </row>
    <row r="542" spans="1:14" x14ac:dyDescent="0.3">
      <c r="A542" s="2" t="s">
        <v>3542</v>
      </c>
      <c r="B542" s="5">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INDEX(products!$A$1:$I$49,MATCH(Table2[[#This Row],[Product ID]],products!$A$1:$A$49,0),8)</f>
        <v>Liberica</v>
      </c>
      <c r="J542" t="str">
        <f>INDEX(products!$A$1:$I$49,MATCH(Table2[[#This Row],[Product ID]],products!$A$1:$A$49,0),9)</f>
        <v>Light</v>
      </c>
      <c r="K542" s="4">
        <f>INDEX(products!$A$1:$I$49,MATCH(Table2[[#This Row],[Product ID]],products!$A$1:$A$49,0),4)</f>
        <v>1</v>
      </c>
      <c r="L542" s="7">
        <f>INDEX(products!$A$1:$I$49,MATCH(Table2[[#This Row],[Product ID]],products!$A$1:$A$49,0),5)</f>
        <v>15.85</v>
      </c>
      <c r="M542" s="7">
        <f t="shared" si="8"/>
        <v>63.4</v>
      </c>
      <c r="N542" t="str">
        <f>_xlfn.XLOOKUP(C542,customers!$A$1:$A$1001,customers!$I$1:$I$1001,,0)</f>
        <v>Yes</v>
      </c>
    </row>
    <row r="543" spans="1:14" x14ac:dyDescent="0.3">
      <c r="A543" s="2" t="s">
        <v>3548</v>
      </c>
      <c r="B543" s="5">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INDEX(products!$A$1:$I$49,MATCH(Table2[[#This Row],[Product ID]],products!$A$1:$A$49,0),8)</f>
        <v>Arabica</v>
      </c>
      <c r="J543" t="str">
        <f>INDEX(products!$A$1:$I$49,MATCH(Table2[[#This Row],[Product ID]],products!$A$1:$A$49,0),9)</f>
        <v>Dark</v>
      </c>
      <c r="K543" s="4">
        <f>INDEX(products!$A$1:$I$49,MATCH(Table2[[#This Row],[Product ID]],products!$A$1:$A$49,0),4)</f>
        <v>2.5</v>
      </c>
      <c r="L543" s="7">
        <f>INDEX(products!$A$1:$I$49,MATCH(Table2[[#This Row],[Product ID]],products!$A$1:$A$49,0),5)</f>
        <v>22.884999999999998</v>
      </c>
      <c r="M543" s="7">
        <f t="shared" si="8"/>
        <v>22.884999999999998</v>
      </c>
      <c r="N543" t="str">
        <f>_xlfn.XLOOKUP(C543,customers!$A$1:$A$1001,customers!$I$1:$I$1001,,0)</f>
        <v>Yes</v>
      </c>
    </row>
    <row r="544" spans="1:14" x14ac:dyDescent="0.3">
      <c r="A544" s="2" t="s">
        <v>3553</v>
      </c>
      <c r="B544" s="5">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INDEX(products!$A$1:$I$49,MATCH(Table2[[#This Row],[Product ID]],products!$A$1:$A$49,0),8)</f>
        <v>Arabica</v>
      </c>
      <c r="J544" t="str">
        <f>INDEX(products!$A$1:$I$49,MATCH(Table2[[#This Row],[Product ID]],products!$A$1:$A$49,0),9)</f>
        <v>Medium</v>
      </c>
      <c r="K544" s="4">
        <f>INDEX(products!$A$1:$I$49,MATCH(Table2[[#This Row],[Product ID]],products!$A$1:$A$49,0),4)</f>
        <v>2.5</v>
      </c>
      <c r="L544" s="7">
        <f>INDEX(products!$A$1:$I$49,MATCH(Table2[[#This Row],[Product ID]],products!$A$1:$A$49,0),5)</f>
        <v>25.874999999999996</v>
      </c>
      <c r="M544" s="7">
        <f t="shared" si="8"/>
        <v>103.49999999999999</v>
      </c>
      <c r="N544" t="str">
        <f>_xlfn.XLOOKUP(C544,customers!$A$1:$A$1001,customers!$I$1:$I$1001,,0)</f>
        <v>No</v>
      </c>
    </row>
    <row r="545" spans="1:14" x14ac:dyDescent="0.3">
      <c r="A545" s="2" t="s">
        <v>3559</v>
      </c>
      <c r="B545" s="5">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INDEX(products!$A$1:$I$49,MATCH(Table2[[#This Row],[Product ID]],products!$A$1:$A$49,0),8)</f>
        <v>Robusta</v>
      </c>
      <c r="J545" t="str">
        <f>INDEX(products!$A$1:$I$49,MATCH(Table2[[#This Row],[Product ID]],products!$A$1:$A$49,0),9)</f>
        <v>Light</v>
      </c>
      <c r="K545" s="4">
        <f>INDEX(products!$A$1:$I$49,MATCH(Table2[[#This Row],[Product ID]],products!$A$1:$A$49,0),4)</f>
        <v>2.5</v>
      </c>
      <c r="L545" s="7">
        <f>INDEX(products!$A$1:$I$49,MATCH(Table2[[#This Row],[Product ID]],products!$A$1:$A$49,0),5)</f>
        <v>27.484999999999996</v>
      </c>
      <c r="M545" s="7">
        <f t="shared" si="8"/>
        <v>54.969999999999992</v>
      </c>
      <c r="N545" t="str">
        <f>_xlfn.XLOOKUP(C545,customers!$A$1:$A$1001,customers!$I$1:$I$1001,,0)</f>
        <v>No</v>
      </c>
    </row>
    <row r="546" spans="1:14" x14ac:dyDescent="0.3">
      <c r="A546" s="2" t="s">
        <v>3565</v>
      </c>
      <c r="B546" s="5">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INDEX(products!$A$1:$I$49,MATCH(Table2[[#This Row],[Product ID]],products!$A$1:$A$49,0),8)</f>
        <v>Arabica</v>
      </c>
      <c r="J546" t="str">
        <f>INDEX(products!$A$1:$I$49,MATCH(Table2[[#This Row],[Product ID]],products!$A$1:$A$49,0),9)</f>
        <v>Light</v>
      </c>
      <c r="K546" s="4">
        <f>INDEX(products!$A$1:$I$49,MATCH(Table2[[#This Row],[Product ID]],products!$A$1:$A$49,0),4)</f>
        <v>0.5</v>
      </c>
      <c r="L546" s="7">
        <f>INDEX(products!$A$1:$I$49,MATCH(Table2[[#This Row],[Product ID]],products!$A$1:$A$49,0),5)</f>
        <v>7.77</v>
      </c>
      <c r="M546" s="7">
        <f t="shared" si="8"/>
        <v>15.54</v>
      </c>
      <c r="N546" t="str">
        <f>_xlfn.XLOOKUP(C546,customers!$A$1:$A$1001,customers!$I$1:$I$1001,,0)</f>
        <v>No</v>
      </c>
    </row>
    <row r="547" spans="1:14" x14ac:dyDescent="0.3">
      <c r="A547" s="2" t="s">
        <v>3571</v>
      </c>
      <c r="B547" s="5">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INDEX(products!$A$1:$I$49,MATCH(Table2[[#This Row],[Product ID]],products!$A$1:$A$49,0),8)</f>
        <v>Liberica</v>
      </c>
      <c r="J547" t="str">
        <f>INDEX(products!$A$1:$I$49,MATCH(Table2[[#This Row],[Product ID]],products!$A$1:$A$49,0),9)</f>
        <v>Dark</v>
      </c>
      <c r="K547" s="4">
        <f>INDEX(products!$A$1:$I$49,MATCH(Table2[[#This Row],[Product ID]],products!$A$1:$A$49,0),4)</f>
        <v>0.2</v>
      </c>
      <c r="L547" s="7">
        <f>INDEX(products!$A$1:$I$49,MATCH(Table2[[#This Row],[Product ID]],products!$A$1:$A$49,0),5)</f>
        <v>3.8849999999999998</v>
      </c>
      <c r="M547" s="7">
        <f t="shared" si="8"/>
        <v>15.54</v>
      </c>
      <c r="N547" t="str">
        <f>_xlfn.XLOOKUP(C547,customers!$A$1:$A$1001,customers!$I$1:$I$1001,,0)</f>
        <v>No</v>
      </c>
    </row>
    <row r="548" spans="1:14" x14ac:dyDescent="0.3">
      <c r="A548" s="2" t="s">
        <v>3577</v>
      </c>
      <c r="B548" s="5">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INDEX(products!$A$1:$I$49,MATCH(Table2[[#This Row],[Product ID]],products!$A$1:$A$49,0),8)</f>
        <v>Excelsa</v>
      </c>
      <c r="J548" t="str">
        <f>INDEX(products!$A$1:$I$49,MATCH(Table2[[#This Row],[Product ID]],products!$A$1:$A$49,0),9)</f>
        <v>Dark</v>
      </c>
      <c r="K548" s="4">
        <f>INDEX(products!$A$1:$I$49,MATCH(Table2[[#This Row],[Product ID]],products!$A$1:$A$49,0),4)</f>
        <v>2.5</v>
      </c>
      <c r="L548" s="7">
        <f>INDEX(products!$A$1:$I$49,MATCH(Table2[[#This Row],[Product ID]],products!$A$1:$A$49,0),5)</f>
        <v>27.945</v>
      </c>
      <c r="M548" s="7">
        <f t="shared" si="8"/>
        <v>83.835000000000008</v>
      </c>
      <c r="N548" t="str">
        <f>_xlfn.XLOOKUP(C548,customers!$A$1:$A$1001,customers!$I$1:$I$1001,,0)</f>
        <v>No</v>
      </c>
    </row>
    <row r="549" spans="1:14" x14ac:dyDescent="0.3">
      <c r="A549" s="2" t="s">
        <v>3582</v>
      </c>
      <c r="B549" s="5">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INDEX(products!$A$1:$I$49,MATCH(Table2[[#This Row],[Product ID]],products!$A$1:$A$49,0),8)</f>
        <v>Robusta</v>
      </c>
      <c r="J549" t="str">
        <f>INDEX(products!$A$1:$I$49,MATCH(Table2[[#This Row],[Product ID]],products!$A$1:$A$49,0),9)</f>
        <v>Light</v>
      </c>
      <c r="K549" s="4">
        <f>INDEX(products!$A$1:$I$49,MATCH(Table2[[#This Row],[Product ID]],products!$A$1:$A$49,0),4)</f>
        <v>0.2</v>
      </c>
      <c r="L549" s="7">
        <f>INDEX(products!$A$1:$I$49,MATCH(Table2[[#This Row],[Product ID]],products!$A$1:$A$49,0),5)</f>
        <v>3.5849999999999995</v>
      </c>
      <c r="M549" s="7">
        <f t="shared" si="8"/>
        <v>10.754999999999999</v>
      </c>
      <c r="N549" t="str">
        <f>_xlfn.XLOOKUP(C549,customers!$A$1:$A$1001,customers!$I$1:$I$1001,,0)</f>
        <v>Yes</v>
      </c>
    </row>
    <row r="550" spans="1:14" x14ac:dyDescent="0.3">
      <c r="A550" s="2" t="s">
        <v>3587</v>
      </c>
      <c r="B550" s="5">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INDEX(products!$A$1:$I$49,MATCH(Table2[[#This Row],[Product ID]],products!$A$1:$A$49,0),8)</f>
        <v>Excelsa</v>
      </c>
      <c r="J550" t="str">
        <f>INDEX(products!$A$1:$I$49,MATCH(Table2[[#This Row],[Product ID]],products!$A$1:$A$49,0),9)</f>
        <v>Light</v>
      </c>
      <c r="K550" s="4">
        <f>INDEX(products!$A$1:$I$49,MATCH(Table2[[#This Row],[Product ID]],products!$A$1:$A$49,0),4)</f>
        <v>0.2</v>
      </c>
      <c r="L550" s="7">
        <f>INDEX(products!$A$1:$I$49,MATCH(Table2[[#This Row],[Product ID]],products!$A$1:$A$49,0),5)</f>
        <v>4.4550000000000001</v>
      </c>
      <c r="M550" s="7">
        <f t="shared" si="8"/>
        <v>13.365</v>
      </c>
      <c r="N550" t="str">
        <f>_xlfn.XLOOKUP(C550,customers!$A$1:$A$1001,customers!$I$1:$I$1001,,0)</f>
        <v>Yes</v>
      </c>
    </row>
    <row r="551" spans="1:14" x14ac:dyDescent="0.3">
      <c r="A551" s="2" t="s">
        <v>3593</v>
      </c>
      <c r="B551" s="5">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INDEX(products!$A$1:$I$49,MATCH(Table2[[#This Row],[Product ID]],products!$A$1:$A$49,0),8)</f>
        <v>Excelsa</v>
      </c>
      <c r="J551" t="str">
        <f>INDEX(products!$A$1:$I$49,MATCH(Table2[[#This Row],[Product ID]],products!$A$1:$A$49,0),9)</f>
        <v>Light</v>
      </c>
      <c r="K551" s="4">
        <f>INDEX(products!$A$1:$I$49,MATCH(Table2[[#This Row],[Product ID]],products!$A$1:$A$49,0),4)</f>
        <v>0.2</v>
      </c>
      <c r="L551" s="7">
        <f>INDEX(products!$A$1:$I$49,MATCH(Table2[[#This Row],[Product ID]],products!$A$1:$A$49,0),5)</f>
        <v>4.4550000000000001</v>
      </c>
      <c r="M551" s="7">
        <f t="shared" si="8"/>
        <v>17.82</v>
      </c>
      <c r="N551" t="str">
        <f>_xlfn.XLOOKUP(C551,customers!$A$1:$A$1001,customers!$I$1:$I$1001,,0)</f>
        <v>Yes</v>
      </c>
    </row>
    <row r="552" spans="1:14" x14ac:dyDescent="0.3">
      <c r="A552" s="2" t="s">
        <v>3599</v>
      </c>
      <c r="B552" s="5">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INDEX(products!$A$1:$I$49,MATCH(Table2[[#This Row],[Product ID]],products!$A$1:$A$49,0),8)</f>
        <v>Liberica</v>
      </c>
      <c r="J552" t="str">
        <f>INDEX(products!$A$1:$I$49,MATCH(Table2[[#This Row],[Product ID]],products!$A$1:$A$49,0),9)</f>
        <v>Dark</v>
      </c>
      <c r="K552" s="4">
        <f>INDEX(products!$A$1:$I$49,MATCH(Table2[[#This Row],[Product ID]],products!$A$1:$A$49,0),4)</f>
        <v>0.2</v>
      </c>
      <c r="L552" s="7">
        <f>INDEX(products!$A$1:$I$49,MATCH(Table2[[#This Row],[Product ID]],products!$A$1:$A$49,0),5)</f>
        <v>3.8849999999999998</v>
      </c>
      <c r="M552" s="7">
        <f t="shared" si="8"/>
        <v>23.31</v>
      </c>
      <c r="N552" t="str">
        <f>_xlfn.XLOOKUP(C552,customers!$A$1:$A$1001,customers!$I$1:$I$1001,,0)</f>
        <v>Yes</v>
      </c>
    </row>
    <row r="553" spans="1:14" x14ac:dyDescent="0.3">
      <c r="A553" s="2" t="s">
        <v>3605</v>
      </c>
      <c r="B553" s="5">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INDEX(products!$A$1:$I$49,MATCH(Table2[[#This Row],[Product ID]],products!$A$1:$A$49,0),8)</f>
        <v>Excelsa</v>
      </c>
      <c r="J553" t="str">
        <f>INDEX(products!$A$1:$I$49,MATCH(Table2[[#This Row],[Product ID]],products!$A$1:$A$49,0),9)</f>
        <v>Dark</v>
      </c>
      <c r="K553" s="4">
        <f>INDEX(products!$A$1:$I$49,MATCH(Table2[[#This Row],[Product ID]],products!$A$1:$A$49,0),4)</f>
        <v>0.2</v>
      </c>
      <c r="L553" s="7">
        <f>INDEX(products!$A$1:$I$49,MATCH(Table2[[#This Row],[Product ID]],products!$A$1:$A$49,0),5)</f>
        <v>3.645</v>
      </c>
      <c r="M553" s="7">
        <f t="shared" si="8"/>
        <v>7.29</v>
      </c>
      <c r="N553" t="str">
        <f>_xlfn.XLOOKUP(C553,customers!$A$1:$A$1001,customers!$I$1:$I$1001,,0)</f>
        <v>No</v>
      </c>
    </row>
    <row r="554" spans="1:14" x14ac:dyDescent="0.3">
      <c r="A554" s="2" t="s">
        <v>3611</v>
      </c>
      <c r="B554" s="5">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INDEX(products!$A$1:$I$49,MATCH(Table2[[#This Row],[Product ID]],products!$A$1:$A$49,0),8)</f>
        <v>Excelsa</v>
      </c>
      <c r="J554" t="str">
        <f>INDEX(products!$A$1:$I$49,MATCH(Table2[[#This Row],[Product ID]],products!$A$1:$A$49,0),9)</f>
        <v>Light</v>
      </c>
      <c r="K554" s="4">
        <f>INDEX(products!$A$1:$I$49,MATCH(Table2[[#This Row],[Product ID]],products!$A$1:$A$49,0),4)</f>
        <v>0.2</v>
      </c>
      <c r="L554" s="7">
        <f>INDEX(products!$A$1:$I$49,MATCH(Table2[[#This Row],[Product ID]],products!$A$1:$A$49,0),5)</f>
        <v>4.4550000000000001</v>
      </c>
      <c r="M554" s="7">
        <f t="shared" si="8"/>
        <v>17.82</v>
      </c>
      <c r="N554" t="str">
        <f>_xlfn.XLOOKUP(C554,customers!$A$1:$A$1001,customers!$I$1:$I$1001,,0)</f>
        <v>Yes</v>
      </c>
    </row>
    <row r="555" spans="1:14" x14ac:dyDescent="0.3">
      <c r="A555" s="2" t="s">
        <v>3617</v>
      </c>
      <c r="B555" s="5">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INDEX(products!$A$1:$I$49,MATCH(Table2[[#This Row],[Product ID]],products!$A$1:$A$49,0),8)</f>
        <v>Excelsa</v>
      </c>
      <c r="J555" t="str">
        <f>INDEX(products!$A$1:$I$49,MATCH(Table2[[#This Row],[Product ID]],products!$A$1:$A$49,0),9)</f>
        <v>Medium</v>
      </c>
      <c r="K555" s="4">
        <f>INDEX(products!$A$1:$I$49,MATCH(Table2[[#This Row],[Product ID]],products!$A$1:$A$49,0),4)</f>
        <v>1</v>
      </c>
      <c r="L555" s="7">
        <f>INDEX(products!$A$1:$I$49,MATCH(Table2[[#This Row],[Product ID]],products!$A$1:$A$49,0),5)</f>
        <v>13.75</v>
      </c>
      <c r="M555" s="7">
        <f t="shared" si="8"/>
        <v>68.75</v>
      </c>
      <c r="N555" t="str">
        <f>_xlfn.XLOOKUP(C555,customers!$A$1:$A$1001,customers!$I$1:$I$1001,,0)</f>
        <v>No</v>
      </c>
    </row>
    <row r="556" spans="1:14" x14ac:dyDescent="0.3">
      <c r="A556" s="2" t="s">
        <v>3622</v>
      </c>
      <c r="B556" s="5">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INDEX(products!$A$1:$I$49,MATCH(Table2[[#This Row],[Product ID]],products!$A$1:$A$49,0),8)</f>
        <v>Robusta</v>
      </c>
      <c r="J556" t="str">
        <f>INDEX(products!$A$1:$I$49,MATCH(Table2[[#This Row],[Product ID]],products!$A$1:$A$49,0),9)</f>
        <v>Light</v>
      </c>
      <c r="K556" s="4">
        <f>INDEX(products!$A$1:$I$49,MATCH(Table2[[#This Row],[Product ID]],products!$A$1:$A$49,0),4)</f>
        <v>2.5</v>
      </c>
      <c r="L556" s="7">
        <f>INDEX(products!$A$1:$I$49,MATCH(Table2[[#This Row],[Product ID]],products!$A$1:$A$49,0),5)</f>
        <v>27.484999999999996</v>
      </c>
      <c r="M556" s="7">
        <f t="shared" si="8"/>
        <v>54.969999999999992</v>
      </c>
      <c r="N556" t="str">
        <f>_xlfn.XLOOKUP(C556,customers!$A$1:$A$1001,customers!$I$1:$I$1001,,0)</f>
        <v>Yes</v>
      </c>
    </row>
    <row r="557" spans="1:14" x14ac:dyDescent="0.3">
      <c r="A557" s="2" t="s">
        <v>3627</v>
      </c>
      <c r="B557" s="5">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INDEX(products!$A$1:$I$49,MATCH(Table2[[#This Row],[Product ID]],products!$A$1:$A$49,0),8)</f>
        <v>Excelsa</v>
      </c>
      <c r="J557" t="str">
        <f>INDEX(products!$A$1:$I$49,MATCH(Table2[[#This Row],[Product ID]],products!$A$1:$A$49,0),9)</f>
        <v>Medium</v>
      </c>
      <c r="K557" s="4">
        <f>INDEX(products!$A$1:$I$49,MATCH(Table2[[#This Row],[Product ID]],products!$A$1:$A$49,0),4)</f>
        <v>1</v>
      </c>
      <c r="L557" s="7">
        <f>INDEX(products!$A$1:$I$49,MATCH(Table2[[#This Row],[Product ID]],products!$A$1:$A$49,0),5)</f>
        <v>13.75</v>
      </c>
      <c r="M557" s="7">
        <f t="shared" si="8"/>
        <v>82.5</v>
      </c>
      <c r="N557" t="str">
        <f>_xlfn.XLOOKUP(C557,customers!$A$1:$A$1001,customers!$I$1:$I$1001,,0)</f>
        <v>No</v>
      </c>
    </row>
    <row r="558" spans="1:14" x14ac:dyDescent="0.3">
      <c r="A558" s="2" t="s">
        <v>3633</v>
      </c>
      <c r="B558" s="5">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INDEX(products!$A$1:$I$49,MATCH(Table2[[#This Row],[Product ID]],products!$A$1:$A$49,0),8)</f>
        <v>Liberica</v>
      </c>
      <c r="J558" t="str">
        <f>INDEX(products!$A$1:$I$49,MATCH(Table2[[#This Row],[Product ID]],products!$A$1:$A$49,0),9)</f>
        <v>Medium</v>
      </c>
      <c r="K558" s="4">
        <f>INDEX(products!$A$1:$I$49,MATCH(Table2[[#This Row],[Product ID]],products!$A$1:$A$49,0),4)</f>
        <v>0.2</v>
      </c>
      <c r="L558" s="7">
        <f>INDEX(products!$A$1:$I$49,MATCH(Table2[[#This Row],[Product ID]],products!$A$1:$A$49,0),5)</f>
        <v>4.3650000000000002</v>
      </c>
      <c r="M558" s="7">
        <f t="shared" si="8"/>
        <v>8.73</v>
      </c>
      <c r="N558" t="str">
        <f>_xlfn.XLOOKUP(C558,customers!$A$1:$A$1001,customers!$I$1:$I$1001,,0)</f>
        <v>Yes</v>
      </c>
    </row>
    <row r="559" spans="1:14" x14ac:dyDescent="0.3">
      <c r="A559" s="2" t="s">
        <v>3638</v>
      </c>
      <c r="B559" s="5">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INDEX(products!$A$1:$I$49,MATCH(Table2[[#This Row],[Product ID]],products!$A$1:$A$49,0),8)</f>
        <v>Excelsa</v>
      </c>
      <c r="J559" t="str">
        <f>INDEX(products!$A$1:$I$49,MATCH(Table2[[#This Row],[Product ID]],products!$A$1:$A$49,0),9)</f>
        <v>Light</v>
      </c>
      <c r="K559" s="4">
        <f>INDEX(products!$A$1:$I$49,MATCH(Table2[[#This Row],[Product ID]],products!$A$1:$A$49,0),4)</f>
        <v>1</v>
      </c>
      <c r="L559" s="7">
        <f>INDEX(products!$A$1:$I$49,MATCH(Table2[[#This Row],[Product ID]],products!$A$1:$A$49,0),5)</f>
        <v>14.85</v>
      </c>
      <c r="M559" s="7">
        <f t="shared" si="8"/>
        <v>59.4</v>
      </c>
      <c r="N559" t="str">
        <f>_xlfn.XLOOKUP(C559,customers!$A$1:$A$1001,customers!$I$1:$I$1001,,0)</f>
        <v>Yes</v>
      </c>
    </row>
    <row r="560" spans="1:14" x14ac:dyDescent="0.3">
      <c r="A560" s="2" t="s">
        <v>3643</v>
      </c>
      <c r="B560" s="5">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INDEX(products!$A$1:$I$49,MATCH(Table2[[#This Row],[Product ID]],products!$A$1:$A$49,0),8)</f>
        <v>Liberica</v>
      </c>
      <c r="J560" t="str">
        <f>INDEX(products!$A$1:$I$49,MATCH(Table2[[#This Row],[Product ID]],products!$A$1:$A$49,0),9)</f>
        <v>Dark</v>
      </c>
      <c r="K560" s="4">
        <f>INDEX(products!$A$1:$I$49,MATCH(Table2[[#This Row],[Product ID]],products!$A$1:$A$49,0),4)</f>
        <v>0.2</v>
      </c>
      <c r="L560" s="7">
        <f>INDEX(products!$A$1:$I$49,MATCH(Table2[[#This Row],[Product ID]],products!$A$1:$A$49,0),5)</f>
        <v>3.8849999999999998</v>
      </c>
      <c r="M560" s="7">
        <f t="shared" si="8"/>
        <v>15.54</v>
      </c>
      <c r="N560" t="str">
        <f>_xlfn.XLOOKUP(C560,customers!$A$1:$A$1001,customers!$I$1:$I$1001,,0)</f>
        <v>Yes</v>
      </c>
    </row>
    <row r="561" spans="1:14" x14ac:dyDescent="0.3">
      <c r="A561" s="2" t="s">
        <v>3648</v>
      </c>
      <c r="B561" s="5">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INDEX(products!$A$1:$I$49,MATCH(Table2[[#This Row],[Product ID]],products!$A$1:$A$49,0),8)</f>
        <v>Arabica</v>
      </c>
      <c r="J561" t="str">
        <f>INDEX(products!$A$1:$I$49,MATCH(Table2[[#This Row],[Product ID]],products!$A$1:$A$49,0),9)</f>
        <v>Light</v>
      </c>
      <c r="K561" s="4">
        <f>INDEX(products!$A$1:$I$49,MATCH(Table2[[#This Row],[Product ID]],products!$A$1:$A$49,0),4)</f>
        <v>1</v>
      </c>
      <c r="L561" s="7">
        <f>INDEX(products!$A$1:$I$49,MATCH(Table2[[#This Row],[Product ID]],products!$A$1:$A$49,0),5)</f>
        <v>12.95</v>
      </c>
      <c r="M561" s="7">
        <f t="shared" si="8"/>
        <v>38.849999999999994</v>
      </c>
      <c r="N561" t="str">
        <f>_xlfn.XLOOKUP(C561,customers!$A$1:$A$1001,customers!$I$1:$I$1001,,0)</f>
        <v>Yes</v>
      </c>
    </row>
    <row r="562" spans="1:14" x14ac:dyDescent="0.3">
      <c r="A562" s="2" t="s">
        <v>3654</v>
      </c>
      <c r="B562" s="5">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INDEX(products!$A$1:$I$49,MATCH(Table2[[#This Row],[Product ID]],products!$A$1:$A$49,0),8)</f>
        <v>Excelsa</v>
      </c>
      <c r="J562" t="str">
        <f>INDEX(products!$A$1:$I$49,MATCH(Table2[[#This Row],[Product ID]],products!$A$1:$A$49,0),9)</f>
        <v>Medium</v>
      </c>
      <c r="K562" s="4">
        <f>INDEX(products!$A$1:$I$49,MATCH(Table2[[#This Row],[Product ID]],products!$A$1:$A$49,0),4)</f>
        <v>2.5</v>
      </c>
      <c r="L562" s="7">
        <f>INDEX(products!$A$1:$I$49,MATCH(Table2[[#This Row],[Product ID]],products!$A$1:$A$49,0),5)</f>
        <v>31.624999999999996</v>
      </c>
      <c r="M562" s="7">
        <f t="shared" si="8"/>
        <v>189.74999999999997</v>
      </c>
      <c r="N562" t="str">
        <f>_xlfn.XLOOKUP(C562,customers!$A$1:$A$1001,customers!$I$1:$I$1001,,0)</f>
        <v>Yes</v>
      </c>
    </row>
    <row r="563" spans="1:14" x14ac:dyDescent="0.3">
      <c r="A563" s="2" t="s">
        <v>3659</v>
      </c>
      <c r="B563" s="5">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INDEX(products!$A$1:$I$49,MATCH(Table2[[#This Row],[Product ID]],products!$A$1:$A$49,0),8)</f>
        <v>Arabica</v>
      </c>
      <c r="J563" t="str">
        <f>INDEX(products!$A$1:$I$49,MATCH(Table2[[#This Row],[Product ID]],products!$A$1:$A$49,0),9)</f>
        <v>Dark</v>
      </c>
      <c r="K563" s="4">
        <f>INDEX(products!$A$1:$I$49,MATCH(Table2[[#This Row],[Product ID]],products!$A$1:$A$49,0),4)</f>
        <v>0.2</v>
      </c>
      <c r="L563" s="7">
        <f>INDEX(products!$A$1:$I$49,MATCH(Table2[[#This Row],[Product ID]],products!$A$1:$A$49,0),5)</f>
        <v>2.9849999999999999</v>
      </c>
      <c r="M563" s="7">
        <f t="shared" si="8"/>
        <v>17.91</v>
      </c>
      <c r="N563" t="str">
        <f>_xlfn.XLOOKUP(C563,customers!$A$1:$A$1001,customers!$I$1:$I$1001,,0)</f>
        <v>Yes</v>
      </c>
    </row>
    <row r="564" spans="1:14" x14ac:dyDescent="0.3">
      <c r="A564" s="2" t="s">
        <v>3665</v>
      </c>
      <c r="B564" s="5">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INDEX(products!$A$1:$I$49,MATCH(Table2[[#This Row],[Product ID]],products!$A$1:$A$49,0),8)</f>
        <v>Liberica</v>
      </c>
      <c r="J564" t="str">
        <f>INDEX(products!$A$1:$I$49,MATCH(Table2[[#This Row],[Product ID]],products!$A$1:$A$49,0),9)</f>
        <v>Light</v>
      </c>
      <c r="K564" s="4">
        <f>INDEX(products!$A$1:$I$49,MATCH(Table2[[#This Row],[Product ID]],products!$A$1:$A$49,0),4)</f>
        <v>0.2</v>
      </c>
      <c r="L564" s="7">
        <f>INDEX(products!$A$1:$I$49,MATCH(Table2[[#This Row],[Product ID]],products!$A$1:$A$49,0),5)</f>
        <v>4.7549999999999999</v>
      </c>
      <c r="M564" s="7">
        <f t="shared" si="8"/>
        <v>28.53</v>
      </c>
      <c r="N564" t="str">
        <f>_xlfn.XLOOKUP(C564,customers!$A$1:$A$1001,customers!$I$1:$I$1001,,0)</f>
        <v>No</v>
      </c>
    </row>
    <row r="565" spans="1:14" x14ac:dyDescent="0.3">
      <c r="A565" s="2" t="s">
        <v>3671</v>
      </c>
      <c r="B565" s="5">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INDEX(products!$A$1:$I$49,MATCH(Table2[[#This Row],[Product ID]],products!$A$1:$A$49,0),8)</f>
        <v>Excelsa</v>
      </c>
      <c r="J565" t="str">
        <f>INDEX(products!$A$1:$I$49,MATCH(Table2[[#This Row],[Product ID]],products!$A$1:$A$49,0),9)</f>
        <v>Medium</v>
      </c>
      <c r="K565" s="4">
        <f>INDEX(products!$A$1:$I$49,MATCH(Table2[[#This Row],[Product ID]],products!$A$1:$A$49,0),4)</f>
        <v>1</v>
      </c>
      <c r="L565" s="7">
        <f>INDEX(products!$A$1:$I$49,MATCH(Table2[[#This Row],[Product ID]],products!$A$1:$A$49,0),5)</f>
        <v>13.75</v>
      </c>
      <c r="M565" s="7">
        <f t="shared" si="8"/>
        <v>82.5</v>
      </c>
      <c r="N565" t="str">
        <f>_xlfn.XLOOKUP(C565,customers!$A$1:$A$1001,customers!$I$1:$I$1001,,0)</f>
        <v>No</v>
      </c>
    </row>
    <row r="566" spans="1:14" x14ac:dyDescent="0.3">
      <c r="A566" s="2" t="s">
        <v>3677</v>
      </c>
      <c r="B566" s="5">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INDEX(products!$A$1:$I$49,MATCH(Table2[[#This Row],[Product ID]],products!$A$1:$A$49,0),8)</f>
        <v>Robusta</v>
      </c>
      <c r="J566" t="str">
        <f>INDEX(products!$A$1:$I$49,MATCH(Table2[[#This Row],[Product ID]],products!$A$1:$A$49,0),9)</f>
        <v>Light</v>
      </c>
      <c r="K566" s="4">
        <f>INDEX(products!$A$1:$I$49,MATCH(Table2[[#This Row],[Product ID]],products!$A$1:$A$49,0),4)</f>
        <v>0.5</v>
      </c>
      <c r="L566" s="7">
        <f>INDEX(products!$A$1:$I$49,MATCH(Table2[[#This Row],[Product ID]],products!$A$1:$A$49,0),5)</f>
        <v>7.169999999999999</v>
      </c>
      <c r="M566" s="7">
        <f t="shared" si="8"/>
        <v>14.339999999999998</v>
      </c>
      <c r="N566" t="str">
        <f>_xlfn.XLOOKUP(C566,customers!$A$1:$A$1001,customers!$I$1:$I$1001,,0)</f>
        <v>No</v>
      </c>
    </row>
    <row r="567" spans="1:14" x14ac:dyDescent="0.3">
      <c r="A567" s="2" t="s">
        <v>3683</v>
      </c>
      <c r="B567" s="5">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INDEX(products!$A$1:$I$49,MATCH(Table2[[#This Row],[Product ID]],products!$A$1:$A$49,0),8)</f>
        <v>Robusta</v>
      </c>
      <c r="J567" t="str">
        <f>INDEX(products!$A$1:$I$49,MATCH(Table2[[#This Row],[Product ID]],products!$A$1:$A$49,0),9)</f>
        <v>Dark</v>
      </c>
      <c r="K567" s="4">
        <f>INDEX(products!$A$1:$I$49,MATCH(Table2[[#This Row],[Product ID]],products!$A$1:$A$49,0),4)</f>
        <v>2.5</v>
      </c>
      <c r="L567" s="7">
        <f>INDEX(products!$A$1:$I$49,MATCH(Table2[[#This Row],[Product ID]],products!$A$1:$A$49,0),5)</f>
        <v>20.584999999999997</v>
      </c>
      <c r="M567" s="7">
        <f t="shared" si="8"/>
        <v>82.339999999999989</v>
      </c>
      <c r="N567" t="str">
        <f>_xlfn.XLOOKUP(C567,customers!$A$1:$A$1001,customers!$I$1:$I$1001,,0)</f>
        <v>No</v>
      </c>
    </row>
    <row r="568" spans="1:14" x14ac:dyDescent="0.3">
      <c r="A568" s="2" t="s">
        <v>3689</v>
      </c>
      <c r="B568" s="5">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INDEX(products!$A$1:$I$49,MATCH(Table2[[#This Row],[Product ID]],products!$A$1:$A$49,0),8)</f>
        <v>Arabica</v>
      </c>
      <c r="J568" t="str">
        <f>INDEX(products!$A$1:$I$49,MATCH(Table2[[#This Row],[Product ID]],products!$A$1:$A$49,0),9)</f>
        <v>Medium</v>
      </c>
      <c r="K568" s="4">
        <f>INDEX(products!$A$1:$I$49,MATCH(Table2[[#This Row],[Product ID]],products!$A$1:$A$49,0),4)</f>
        <v>0.2</v>
      </c>
      <c r="L568" s="7">
        <f>INDEX(products!$A$1:$I$49,MATCH(Table2[[#This Row],[Product ID]],products!$A$1:$A$49,0),5)</f>
        <v>3.375</v>
      </c>
      <c r="M568" s="7">
        <f t="shared" si="8"/>
        <v>20.25</v>
      </c>
      <c r="N568" t="str">
        <f>_xlfn.XLOOKUP(C568,customers!$A$1:$A$1001,customers!$I$1:$I$1001,,0)</f>
        <v>Yes</v>
      </c>
    </row>
    <row r="569" spans="1:14" x14ac:dyDescent="0.3">
      <c r="A569" s="2" t="s">
        <v>3695</v>
      </c>
      <c r="B569" s="5">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INDEX(products!$A$1:$I$49,MATCH(Table2[[#This Row],[Product ID]],products!$A$1:$A$49,0),8)</f>
        <v>Robusta</v>
      </c>
      <c r="J569" t="str">
        <f>INDEX(products!$A$1:$I$49,MATCH(Table2[[#This Row],[Product ID]],products!$A$1:$A$49,0),9)</f>
        <v>Light</v>
      </c>
      <c r="K569" s="4">
        <f>INDEX(products!$A$1:$I$49,MATCH(Table2[[#This Row],[Product ID]],products!$A$1:$A$49,0),4)</f>
        <v>2.5</v>
      </c>
      <c r="L569" s="7">
        <f>INDEX(products!$A$1:$I$49,MATCH(Table2[[#This Row],[Product ID]],products!$A$1:$A$49,0),5)</f>
        <v>27.484999999999996</v>
      </c>
      <c r="M569" s="7">
        <f t="shared" si="8"/>
        <v>164.90999999999997</v>
      </c>
      <c r="N569" t="str">
        <f>_xlfn.XLOOKUP(C569,customers!$A$1:$A$1001,customers!$I$1:$I$1001,,0)</f>
        <v>No</v>
      </c>
    </row>
    <row r="570" spans="1:14" x14ac:dyDescent="0.3">
      <c r="A570" s="2" t="s">
        <v>3700</v>
      </c>
      <c r="B570" s="5">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INDEX(products!$A$1:$I$49,MATCH(Table2[[#This Row],[Product ID]],products!$A$1:$A$49,0),8)</f>
        <v>Liberica</v>
      </c>
      <c r="J570" t="str">
        <f>INDEX(products!$A$1:$I$49,MATCH(Table2[[#This Row],[Product ID]],products!$A$1:$A$49,0),9)</f>
        <v>Light</v>
      </c>
      <c r="K570" s="4">
        <f>INDEX(products!$A$1:$I$49,MATCH(Table2[[#This Row],[Product ID]],products!$A$1:$A$49,0),4)</f>
        <v>0.2</v>
      </c>
      <c r="L570" s="7">
        <f>INDEX(products!$A$1:$I$49,MATCH(Table2[[#This Row],[Product ID]],products!$A$1:$A$49,0),5)</f>
        <v>4.7549999999999999</v>
      </c>
      <c r="M570" s="7">
        <f t="shared" si="8"/>
        <v>19.02</v>
      </c>
      <c r="N570" t="str">
        <f>_xlfn.XLOOKUP(C570,customers!$A$1:$A$1001,customers!$I$1:$I$1001,,0)</f>
        <v>Yes</v>
      </c>
    </row>
    <row r="571" spans="1:14" x14ac:dyDescent="0.3">
      <c r="A571" s="2" t="s">
        <v>3706</v>
      </c>
      <c r="B571" s="5">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INDEX(products!$A$1:$I$49,MATCH(Table2[[#This Row],[Product ID]],products!$A$1:$A$49,0),8)</f>
        <v>Arabica</v>
      </c>
      <c r="J571" t="str">
        <f>INDEX(products!$A$1:$I$49,MATCH(Table2[[#This Row],[Product ID]],products!$A$1:$A$49,0),9)</f>
        <v>Dark</v>
      </c>
      <c r="K571" s="4">
        <f>INDEX(products!$A$1:$I$49,MATCH(Table2[[#This Row],[Product ID]],products!$A$1:$A$49,0),4)</f>
        <v>2.5</v>
      </c>
      <c r="L571" s="7">
        <f>INDEX(products!$A$1:$I$49,MATCH(Table2[[#This Row],[Product ID]],products!$A$1:$A$49,0),5)</f>
        <v>22.884999999999998</v>
      </c>
      <c r="M571" s="7">
        <f t="shared" si="8"/>
        <v>137.31</v>
      </c>
      <c r="N571" t="str">
        <f>_xlfn.XLOOKUP(C571,customers!$A$1:$A$1001,customers!$I$1:$I$1001,,0)</f>
        <v>No</v>
      </c>
    </row>
    <row r="572" spans="1:14" x14ac:dyDescent="0.3">
      <c r="A572" s="2" t="s">
        <v>3712</v>
      </c>
      <c r="B572" s="5">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INDEX(products!$A$1:$I$49,MATCH(Table2[[#This Row],[Product ID]],products!$A$1:$A$49,0),8)</f>
        <v>Arabica</v>
      </c>
      <c r="J572" t="str">
        <f>INDEX(products!$A$1:$I$49,MATCH(Table2[[#This Row],[Product ID]],products!$A$1:$A$49,0),9)</f>
        <v>Medium</v>
      </c>
      <c r="K572" s="4">
        <f>INDEX(products!$A$1:$I$49,MATCH(Table2[[#This Row],[Product ID]],products!$A$1:$A$49,0),4)</f>
        <v>0.5</v>
      </c>
      <c r="L572" s="7">
        <f>INDEX(products!$A$1:$I$49,MATCH(Table2[[#This Row],[Product ID]],products!$A$1:$A$49,0),5)</f>
        <v>6.75</v>
      </c>
      <c r="M572" s="7">
        <f t="shared" si="8"/>
        <v>27</v>
      </c>
      <c r="N572" t="str">
        <f>_xlfn.XLOOKUP(C572,customers!$A$1:$A$1001,customers!$I$1:$I$1001,,0)</f>
        <v>No</v>
      </c>
    </row>
    <row r="573" spans="1:14" x14ac:dyDescent="0.3">
      <c r="A573" s="2" t="s">
        <v>3718</v>
      </c>
      <c r="B573" s="5">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INDEX(products!$A$1:$I$49,MATCH(Table2[[#This Row],[Product ID]],products!$A$1:$A$49,0),8)</f>
        <v>Excelsa</v>
      </c>
      <c r="J573" t="str">
        <f>INDEX(products!$A$1:$I$49,MATCH(Table2[[#This Row],[Product ID]],products!$A$1:$A$49,0),9)</f>
        <v>Light</v>
      </c>
      <c r="K573" s="4">
        <f>INDEX(products!$A$1:$I$49,MATCH(Table2[[#This Row],[Product ID]],products!$A$1:$A$49,0),4)</f>
        <v>0.5</v>
      </c>
      <c r="L573" s="7">
        <f>INDEX(products!$A$1:$I$49,MATCH(Table2[[#This Row],[Product ID]],products!$A$1:$A$49,0),5)</f>
        <v>8.91</v>
      </c>
      <c r="M573" s="7">
        <f t="shared" si="8"/>
        <v>35.64</v>
      </c>
      <c r="N573" t="str">
        <f>_xlfn.XLOOKUP(C573,customers!$A$1:$A$1001,customers!$I$1:$I$1001,,0)</f>
        <v>No</v>
      </c>
    </row>
    <row r="574" spans="1:14" x14ac:dyDescent="0.3">
      <c r="A574" s="2" t="s">
        <v>3724</v>
      </c>
      <c r="B574" s="5">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INDEX(products!$A$1:$I$49,MATCH(Table2[[#This Row],[Product ID]],products!$A$1:$A$49,0),8)</f>
        <v>Arabica</v>
      </c>
      <c r="J574" t="str">
        <f>INDEX(products!$A$1:$I$49,MATCH(Table2[[#This Row],[Product ID]],products!$A$1:$A$49,0),9)</f>
        <v>Dark</v>
      </c>
      <c r="K574" s="4">
        <f>INDEX(products!$A$1:$I$49,MATCH(Table2[[#This Row],[Product ID]],products!$A$1:$A$49,0),4)</f>
        <v>0.2</v>
      </c>
      <c r="L574" s="7">
        <f>INDEX(products!$A$1:$I$49,MATCH(Table2[[#This Row],[Product ID]],products!$A$1:$A$49,0),5)</f>
        <v>2.9849999999999999</v>
      </c>
      <c r="M574" s="7">
        <f t="shared" si="8"/>
        <v>5.97</v>
      </c>
      <c r="N574" t="str">
        <f>_xlfn.XLOOKUP(C574,customers!$A$1:$A$1001,customers!$I$1:$I$1001,,0)</f>
        <v>Yes</v>
      </c>
    </row>
    <row r="575" spans="1:14" x14ac:dyDescent="0.3">
      <c r="A575" s="2" t="s">
        <v>3728</v>
      </c>
      <c r="B575" s="5">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INDEX(products!$A$1:$I$49,MATCH(Table2[[#This Row],[Product ID]],products!$A$1:$A$49,0),8)</f>
        <v>Arabica</v>
      </c>
      <c r="J575" t="str">
        <f>INDEX(products!$A$1:$I$49,MATCH(Table2[[#This Row],[Product ID]],products!$A$1:$A$49,0),9)</f>
        <v>Medium</v>
      </c>
      <c r="K575" s="4">
        <f>INDEX(products!$A$1:$I$49,MATCH(Table2[[#This Row],[Product ID]],products!$A$1:$A$49,0),4)</f>
        <v>1</v>
      </c>
      <c r="L575" s="7">
        <f>INDEX(products!$A$1:$I$49,MATCH(Table2[[#This Row],[Product ID]],products!$A$1:$A$49,0),5)</f>
        <v>11.25</v>
      </c>
      <c r="M575" s="7">
        <f t="shared" si="8"/>
        <v>67.5</v>
      </c>
      <c r="N575" t="str">
        <f>_xlfn.XLOOKUP(C575,customers!$A$1:$A$1001,customers!$I$1:$I$1001,,0)</f>
        <v>No</v>
      </c>
    </row>
    <row r="576" spans="1:14" x14ac:dyDescent="0.3">
      <c r="A576" s="2" t="s">
        <v>3734</v>
      </c>
      <c r="B576" s="5">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INDEX(products!$A$1:$I$49,MATCH(Table2[[#This Row],[Product ID]],products!$A$1:$A$49,0),8)</f>
        <v>Robusta</v>
      </c>
      <c r="J576" t="str">
        <f>INDEX(products!$A$1:$I$49,MATCH(Table2[[#This Row],[Product ID]],products!$A$1:$A$49,0),9)</f>
        <v>Light</v>
      </c>
      <c r="K576" s="4">
        <f>INDEX(products!$A$1:$I$49,MATCH(Table2[[#This Row],[Product ID]],products!$A$1:$A$49,0),4)</f>
        <v>0.2</v>
      </c>
      <c r="L576" s="7">
        <f>INDEX(products!$A$1:$I$49,MATCH(Table2[[#This Row],[Product ID]],products!$A$1:$A$49,0),5)</f>
        <v>3.5849999999999995</v>
      </c>
      <c r="M576" s="7">
        <f t="shared" si="8"/>
        <v>21.509999999999998</v>
      </c>
      <c r="N576" t="str">
        <f>_xlfn.XLOOKUP(C576,customers!$A$1:$A$1001,customers!$I$1:$I$1001,,0)</f>
        <v>Yes</v>
      </c>
    </row>
    <row r="577" spans="1:14" x14ac:dyDescent="0.3">
      <c r="A577" s="2" t="s">
        <v>3739</v>
      </c>
      <c r="B577" s="5">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INDEX(products!$A$1:$I$49,MATCH(Table2[[#This Row],[Product ID]],products!$A$1:$A$49,0),8)</f>
        <v>Liberica</v>
      </c>
      <c r="J577" t="str">
        <f>INDEX(products!$A$1:$I$49,MATCH(Table2[[#This Row],[Product ID]],products!$A$1:$A$49,0),9)</f>
        <v>Medium</v>
      </c>
      <c r="K577" s="4">
        <f>INDEX(products!$A$1:$I$49,MATCH(Table2[[#This Row],[Product ID]],products!$A$1:$A$49,0),4)</f>
        <v>2.5</v>
      </c>
      <c r="L577" s="7">
        <f>INDEX(products!$A$1:$I$49,MATCH(Table2[[#This Row],[Product ID]],products!$A$1:$A$49,0),5)</f>
        <v>33.464999999999996</v>
      </c>
      <c r="M577" s="7">
        <f t="shared" si="8"/>
        <v>66.929999999999993</v>
      </c>
      <c r="N577" t="str">
        <f>_xlfn.XLOOKUP(C577,customers!$A$1:$A$1001,customers!$I$1:$I$1001,,0)</f>
        <v>No</v>
      </c>
    </row>
    <row r="578" spans="1:14" x14ac:dyDescent="0.3">
      <c r="A578" s="2" t="s">
        <v>3745</v>
      </c>
      <c r="B578" s="5">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INDEX(products!$A$1:$I$49,MATCH(Table2[[#This Row],[Product ID]],products!$A$1:$A$49,0),8)</f>
        <v>Arabica</v>
      </c>
      <c r="J578" t="str">
        <f>INDEX(products!$A$1:$I$49,MATCH(Table2[[#This Row],[Product ID]],products!$A$1:$A$49,0),9)</f>
        <v>Dark</v>
      </c>
      <c r="K578" s="4">
        <f>INDEX(products!$A$1:$I$49,MATCH(Table2[[#This Row],[Product ID]],products!$A$1:$A$49,0),4)</f>
        <v>0.2</v>
      </c>
      <c r="L578" s="7">
        <f>INDEX(products!$A$1:$I$49,MATCH(Table2[[#This Row],[Product ID]],products!$A$1:$A$49,0),5)</f>
        <v>2.9849999999999999</v>
      </c>
      <c r="M578" s="7">
        <f t="shared" si="8"/>
        <v>17.91</v>
      </c>
      <c r="N578" t="str">
        <f>_xlfn.XLOOKUP(C578,customers!$A$1:$A$1001,customers!$I$1:$I$1001,,0)</f>
        <v>No</v>
      </c>
    </row>
    <row r="579" spans="1:14" x14ac:dyDescent="0.3">
      <c r="A579" s="2" t="s">
        <v>3751</v>
      </c>
      <c r="B579" s="5">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INDEX(products!$A$1:$I$49,MATCH(Table2[[#This Row],[Product ID]],products!$A$1:$A$49,0),8)</f>
        <v>Liberica</v>
      </c>
      <c r="J579" t="str">
        <f>INDEX(products!$A$1:$I$49,MATCH(Table2[[#This Row],[Product ID]],products!$A$1:$A$49,0),9)</f>
        <v>Medium</v>
      </c>
      <c r="K579" s="4">
        <f>INDEX(products!$A$1:$I$49,MATCH(Table2[[#This Row],[Product ID]],products!$A$1:$A$49,0),4)</f>
        <v>1</v>
      </c>
      <c r="L579" s="7">
        <f>INDEX(products!$A$1:$I$49,MATCH(Table2[[#This Row],[Product ID]],products!$A$1:$A$49,0),5)</f>
        <v>14.55</v>
      </c>
      <c r="M579" s="7">
        <f t="shared" ref="M579:M642" si="9">L579*E579</f>
        <v>58.2</v>
      </c>
      <c r="N579" t="str">
        <f>_xlfn.XLOOKUP(C579,customers!$A$1:$A$1001,customers!$I$1:$I$1001,,0)</f>
        <v>No</v>
      </c>
    </row>
    <row r="580" spans="1:14" x14ac:dyDescent="0.3">
      <c r="A580" s="2" t="s">
        <v>3756</v>
      </c>
      <c r="B580" s="5">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INDEX(products!$A$1:$I$49,MATCH(Table2[[#This Row],[Product ID]],products!$A$1:$A$49,0),8)</f>
        <v>Excelsa</v>
      </c>
      <c r="J580" t="str">
        <f>INDEX(products!$A$1:$I$49,MATCH(Table2[[#This Row],[Product ID]],products!$A$1:$A$49,0),9)</f>
        <v>Light</v>
      </c>
      <c r="K580" s="4">
        <f>INDEX(products!$A$1:$I$49,MATCH(Table2[[#This Row],[Product ID]],products!$A$1:$A$49,0),4)</f>
        <v>0.2</v>
      </c>
      <c r="L580" s="7">
        <f>INDEX(products!$A$1:$I$49,MATCH(Table2[[#This Row],[Product ID]],products!$A$1:$A$49,0),5)</f>
        <v>4.4550000000000001</v>
      </c>
      <c r="M580" s="7">
        <f t="shared" si="9"/>
        <v>13.365</v>
      </c>
      <c r="N580" t="str">
        <f>_xlfn.XLOOKUP(C580,customers!$A$1:$A$1001,customers!$I$1:$I$1001,,0)</f>
        <v>No</v>
      </c>
    </row>
    <row r="581" spans="1:14" x14ac:dyDescent="0.3">
      <c r="A581" s="2" t="s">
        <v>3756</v>
      </c>
      <c r="B581" s="5">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INDEX(products!$A$1:$I$49,MATCH(Table2[[#This Row],[Product ID]],products!$A$1:$A$49,0),8)</f>
        <v>Arabica</v>
      </c>
      <c r="J581" t="str">
        <f>INDEX(products!$A$1:$I$49,MATCH(Table2[[#This Row],[Product ID]],products!$A$1:$A$49,0),9)</f>
        <v>Medium</v>
      </c>
      <c r="K581" s="4">
        <f>INDEX(products!$A$1:$I$49,MATCH(Table2[[#This Row],[Product ID]],products!$A$1:$A$49,0),4)</f>
        <v>0.5</v>
      </c>
      <c r="L581" s="7">
        <f>INDEX(products!$A$1:$I$49,MATCH(Table2[[#This Row],[Product ID]],products!$A$1:$A$49,0),5)</f>
        <v>6.75</v>
      </c>
      <c r="M581" s="7">
        <f t="shared" si="9"/>
        <v>33.75</v>
      </c>
      <c r="N581" t="str">
        <f>_xlfn.XLOOKUP(C581,customers!$A$1:$A$1001,customers!$I$1:$I$1001,,0)</f>
        <v>No</v>
      </c>
    </row>
    <row r="582" spans="1:14" x14ac:dyDescent="0.3">
      <c r="A582" s="2" t="s">
        <v>3767</v>
      </c>
      <c r="B582" s="5">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INDEX(products!$A$1:$I$49,MATCH(Table2[[#This Row],[Product ID]],products!$A$1:$A$49,0),8)</f>
        <v>Excelsa</v>
      </c>
      <c r="J582" t="str">
        <f>INDEX(products!$A$1:$I$49,MATCH(Table2[[#This Row],[Product ID]],products!$A$1:$A$49,0),9)</f>
        <v>Light</v>
      </c>
      <c r="K582" s="4">
        <f>INDEX(products!$A$1:$I$49,MATCH(Table2[[#This Row],[Product ID]],products!$A$1:$A$49,0),4)</f>
        <v>1</v>
      </c>
      <c r="L582" s="7">
        <f>INDEX(products!$A$1:$I$49,MATCH(Table2[[#This Row],[Product ID]],products!$A$1:$A$49,0),5)</f>
        <v>14.85</v>
      </c>
      <c r="M582" s="7">
        <f t="shared" si="9"/>
        <v>44.55</v>
      </c>
      <c r="N582" t="str">
        <f>_xlfn.XLOOKUP(C582,customers!$A$1:$A$1001,customers!$I$1:$I$1001,,0)</f>
        <v>Yes</v>
      </c>
    </row>
    <row r="583" spans="1:14" x14ac:dyDescent="0.3">
      <c r="A583" s="2" t="s">
        <v>3773</v>
      </c>
      <c r="B583" s="5">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INDEX(products!$A$1:$I$49,MATCH(Table2[[#This Row],[Product ID]],products!$A$1:$A$49,0),8)</f>
        <v>Excelsa</v>
      </c>
      <c r="J583" t="str">
        <f>INDEX(products!$A$1:$I$49,MATCH(Table2[[#This Row],[Product ID]],products!$A$1:$A$49,0),9)</f>
        <v>Light</v>
      </c>
      <c r="K583" s="4">
        <f>INDEX(products!$A$1:$I$49,MATCH(Table2[[#This Row],[Product ID]],products!$A$1:$A$49,0),4)</f>
        <v>0.5</v>
      </c>
      <c r="L583" s="7">
        <f>INDEX(products!$A$1:$I$49,MATCH(Table2[[#This Row],[Product ID]],products!$A$1:$A$49,0),5)</f>
        <v>8.91</v>
      </c>
      <c r="M583" s="7">
        <f t="shared" si="9"/>
        <v>44.55</v>
      </c>
      <c r="N583" t="str">
        <f>_xlfn.XLOOKUP(C583,customers!$A$1:$A$1001,customers!$I$1:$I$1001,,0)</f>
        <v>Yes</v>
      </c>
    </row>
    <row r="584" spans="1:14" x14ac:dyDescent="0.3">
      <c r="A584" s="2" t="s">
        <v>3778</v>
      </c>
      <c r="B584" s="5">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INDEX(products!$A$1:$I$49,MATCH(Table2[[#This Row],[Product ID]],products!$A$1:$A$49,0),8)</f>
        <v>Excelsa</v>
      </c>
      <c r="J584" t="str">
        <f>INDEX(products!$A$1:$I$49,MATCH(Table2[[#This Row],[Product ID]],products!$A$1:$A$49,0),9)</f>
        <v>Dark</v>
      </c>
      <c r="K584" s="4">
        <f>INDEX(products!$A$1:$I$49,MATCH(Table2[[#This Row],[Product ID]],products!$A$1:$A$49,0),4)</f>
        <v>1</v>
      </c>
      <c r="L584" s="7">
        <f>INDEX(products!$A$1:$I$49,MATCH(Table2[[#This Row],[Product ID]],products!$A$1:$A$49,0),5)</f>
        <v>12.15</v>
      </c>
      <c r="M584" s="7">
        <f t="shared" si="9"/>
        <v>60.75</v>
      </c>
      <c r="N584" t="str">
        <f>_xlfn.XLOOKUP(C584,customers!$A$1:$A$1001,customers!$I$1:$I$1001,,0)</f>
        <v>No</v>
      </c>
    </row>
    <row r="585" spans="1:14" x14ac:dyDescent="0.3">
      <c r="A585" s="2" t="s">
        <v>3784</v>
      </c>
      <c r="B585" s="5">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INDEX(products!$A$1:$I$49,MATCH(Table2[[#This Row],[Product ID]],products!$A$1:$A$49,0),8)</f>
        <v>Robusta</v>
      </c>
      <c r="J585" t="str">
        <f>INDEX(products!$A$1:$I$49,MATCH(Table2[[#This Row],[Product ID]],products!$A$1:$A$49,0),9)</f>
        <v>Light</v>
      </c>
      <c r="K585" s="4">
        <f>INDEX(products!$A$1:$I$49,MATCH(Table2[[#This Row],[Product ID]],products!$A$1:$A$49,0),4)</f>
        <v>0.2</v>
      </c>
      <c r="L585" s="7">
        <f>INDEX(products!$A$1:$I$49,MATCH(Table2[[#This Row],[Product ID]],products!$A$1:$A$49,0),5)</f>
        <v>3.5849999999999995</v>
      </c>
      <c r="M585" s="7">
        <f t="shared" si="9"/>
        <v>3.5849999999999995</v>
      </c>
      <c r="N585" t="str">
        <f>_xlfn.XLOOKUP(C585,customers!$A$1:$A$1001,customers!$I$1:$I$1001,,0)</f>
        <v>Yes</v>
      </c>
    </row>
    <row r="586" spans="1:14" x14ac:dyDescent="0.3">
      <c r="A586" s="2" t="s">
        <v>3790</v>
      </c>
      <c r="B586" s="5">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INDEX(products!$A$1:$I$49,MATCH(Table2[[#This Row],[Product ID]],products!$A$1:$A$49,0),8)</f>
        <v>Robusta</v>
      </c>
      <c r="J586" t="str">
        <f>INDEX(products!$A$1:$I$49,MATCH(Table2[[#This Row],[Product ID]],products!$A$1:$A$49,0),9)</f>
        <v>Light</v>
      </c>
      <c r="K586" s="4">
        <f>INDEX(products!$A$1:$I$49,MATCH(Table2[[#This Row],[Product ID]],products!$A$1:$A$49,0),4)</f>
        <v>0.2</v>
      </c>
      <c r="L586" s="7">
        <f>INDEX(products!$A$1:$I$49,MATCH(Table2[[#This Row],[Product ID]],products!$A$1:$A$49,0),5)</f>
        <v>3.5849999999999995</v>
      </c>
      <c r="M586" s="7">
        <f t="shared" si="9"/>
        <v>21.509999999999998</v>
      </c>
      <c r="N586" t="str">
        <f>_xlfn.XLOOKUP(C586,customers!$A$1:$A$1001,customers!$I$1:$I$1001,,0)</f>
        <v>No</v>
      </c>
    </row>
    <row r="587" spans="1:14" x14ac:dyDescent="0.3">
      <c r="A587" s="2" t="s">
        <v>3796</v>
      </c>
      <c r="B587" s="5">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INDEX(products!$A$1:$I$49,MATCH(Table2[[#This Row],[Product ID]],products!$A$1:$A$49,0),8)</f>
        <v>Excelsa</v>
      </c>
      <c r="J587" t="str">
        <f>INDEX(products!$A$1:$I$49,MATCH(Table2[[#This Row],[Product ID]],products!$A$1:$A$49,0),9)</f>
        <v>Medium</v>
      </c>
      <c r="K587" s="4">
        <f>INDEX(products!$A$1:$I$49,MATCH(Table2[[#This Row],[Product ID]],products!$A$1:$A$49,0),4)</f>
        <v>0.5</v>
      </c>
      <c r="L587" s="7">
        <f>INDEX(products!$A$1:$I$49,MATCH(Table2[[#This Row],[Product ID]],products!$A$1:$A$49,0),5)</f>
        <v>8.25</v>
      </c>
      <c r="M587" s="7">
        <f t="shared" si="9"/>
        <v>16.5</v>
      </c>
      <c r="N587" t="str">
        <f>_xlfn.XLOOKUP(C587,customers!$A$1:$A$1001,customers!$I$1:$I$1001,,0)</f>
        <v>Yes</v>
      </c>
    </row>
    <row r="588" spans="1:14" x14ac:dyDescent="0.3">
      <c r="A588" s="2" t="s">
        <v>3802</v>
      </c>
      <c r="B588" s="5">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INDEX(products!$A$1:$I$49,MATCH(Table2[[#This Row],[Product ID]],products!$A$1:$A$49,0),8)</f>
        <v>Robusta</v>
      </c>
      <c r="J588" t="str">
        <f>INDEX(products!$A$1:$I$49,MATCH(Table2[[#This Row],[Product ID]],products!$A$1:$A$49,0),9)</f>
        <v>Light</v>
      </c>
      <c r="K588" s="4">
        <f>INDEX(products!$A$1:$I$49,MATCH(Table2[[#This Row],[Product ID]],products!$A$1:$A$49,0),4)</f>
        <v>2.5</v>
      </c>
      <c r="L588" s="7">
        <f>INDEX(products!$A$1:$I$49,MATCH(Table2[[#This Row],[Product ID]],products!$A$1:$A$49,0),5)</f>
        <v>27.484999999999996</v>
      </c>
      <c r="M588" s="7">
        <f t="shared" si="9"/>
        <v>82.454999999999984</v>
      </c>
      <c r="N588" t="str">
        <f>_xlfn.XLOOKUP(C588,customers!$A$1:$A$1001,customers!$I$1:$I$1001,,0)</f>
        <v>No</v>
      </c>
    </row>
    <row r="589" spans="1:14" x14ac:dyDescent="0.3">
      <c r="A589" s="2" t="s">
        <v>3807</v>
      </c>
      <c r="B589" s="5">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INDEX(products!$A$1:$I$49,MATCH(Table2[[#This Row],[Product ID]],products!$A$1:$A$49,0),8)</f>
        <v>Liberica</v>
      </c>
      <c r="J589" t="str">
        <f>INDEX(products!$A$1:$I$49,MATCH(Table2[[#This Row],[Product ID]],products!$A$1:$A$49,0),9)</f>
        <v>Dark</v>
      </c>
      <c r="K589" s="4">
        <f>INDEX(products!$A$1:$I$49,MATCH(Table2[[#This Row],[Product ID]],products!$A$1:$A$49,0),4)</f>
        <v>0.5</v>
      </c>
      <c r="L589" s="7">
        <f>INDEX(products!$A$1:$I$49,MATCH(Table2[[#This Row],[Product ID]],products!$A$1:$A$49,0),5)</f>
        <v>7.77</v>
      </c>
      <c r="M589" s="7">
        <f t="shared" si="9"/>
        <v>7.77</v>
      </c>
      <c r="N589" t="str">
        <f>_xlfn.XLOOKUP(C589,customers!$A$1:$A$1001,customers!$I$1:$I$1001,,0)</f>
        <v>Yes</v>
      </c>
    </row>
    <row r="590" spans="1:14" x14ac:dyDescent="0.3">
      <c r="A590" s="2" t="s">
        <v>3812</v>
      </c>
      <c r="B590" s="5">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INDEX(products!$A$1:$I$49,MATCH(Table2[[#This Row],[Product ID]],products!$A$1:$A$49,0),8)</f>
        <v>Robusta</v>
      </c>
      <c r="J590" t="str">
        <f>INDEX(products!$A$1:$I$49,MATCH(Table2[[#This Row],[Product ID]],products!$A$1:$A$49,0),9)</f>
        <v>Medium</v>
      </c>
      <c r="K590" s="4">
        <f>INDEX(products!$A$1:$I$49,MATCH(Table2[[#This Row],[Product ID]],products!$A$1:$A$49,0),4)</f>
        <v>0.5</v>
      </c>
      <c r="L590" s="7">
        <f>INDEX(products!$A$1:$I$49,MATCH(Table2[[#This Row],[Product ID]],products!$A$1:$A$49,0),5)</f>
        <v>5.97</v>
      </c>
      <c r="M590" s="7">
        <f t="shared" si="9"/>
        <v>11.94</v>
      </c>
      <c r="N590" t="str">
        <f>_xlfn.XLOOKUP(C590,customers!$A$1:$A$1001,customers!$I$1:$I$1001,,0)</f>
        <v>Yes</v>
      </c>
    </row>
    <row r="591" spans="1:14" x14ac:dyDescent="0.3">
      <c r="A591" s="2" t="s">
        <v>3818</v>
      </c>
      <c r="B591" s="5">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INDEX(products!$A$1:$I$49,MATCH(Table2[[#This Row],[Product ID]],products!$A$1:$A$49,0),8)</f>
        <v>Excelsa</v>
      </c>
      <c r="J591" t="str">
        <f>INDEX(products!$A$1:$I$49,MATCH(Table2[[#This Row],[Product ID]],products!$A$1:$A$49,0),9)</f>
        <v>Light</v>
      </c>
      <c r="K591" s="4">
        <f>INDEX(products!$A$1:$I$49,MATCH(Table2[[#This Row],[Product ID]],products!$A$1:$A$49,0),4)</f>
        <v>2.5</v>
      </c>
      <c r="L591" s="7">
        <f>INDEX(products!$A$1:$I$49,MATCH(Table2[[#This Row],[Product ID]],products!$A$1:$A$49,0),5)</f>
        <v>34.154999999999994</v>
      </c>
      <c r="M591" s="7">
        <f t="shared" si="9"/>
        <v>204.92999999999995</v>
      </c>
      <c r="N591" t="str">
        <f>_xlfn.XLOOKUP(C591,customers!$A$1:$A$1001,customers!$I$1:$I$1001,,0)</f>
        <v>No</v>
      </c>
    </row>
    <row r="592" spans="1:14" x14ac:dyDescent="0.3">
      <c r="A592" s="2" t="s">
        <v>3823</v>
      </c>
      <c r="B592" s="5">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INDEX(products!$A$1:$I$49,MATCH(Table2[[#This Row],[Product ID]],products!$A$1:$A$49,0),8)</f>
        <v>Excelsa</v>
      </c>
      <c r="J592" t="str">
        <f>INDEX(products!$A$1:$I$49,MATCH(Table2[[#This Row],[Product ID]],products!$A$1:$A$49,0),9)</f>
        <v>Medium</v>
      </c>
      <c r="K592" s="4">
        <f>INDEX(products!$A$1:$I$49,MATCH(Table2[[#This Row],[Product ID]],products!$A$1:$A$49,0),4)</f>
        <v>2.5</v>
      </c>
      <c r="L592" s="7">
        <f>INDEX(products!$A$1:$I$49,MATCH(Table2[[#This Row],[Product ID]],products!$A$1:$A$49,0),5)</f>
        <v>31.624999999999996</v>
      </c>
      <c r="M592" s="7">
        <f t="shared" si="9"/>
        <v>63.249999999999993</v>
      </c>
      <c r="N592" t="str">
        <f>_xlfn.XLOOKUP(C592,customers!$A$1:$A$1001,customers!$I$1:$I$1001,,0)</f>
        <v>Yes</v>
      </c>
    </row>
    <row r="593" spans="1:14" x14ac:dyDescent="0.3">
      <c r="A593" s="2" t="s">
        <v>3829</v>
      </c>
      <c r="B593" s="5">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INDEX(products!$A$1:$I$49,MATCH(Table2[[#This Row],[Product ID]],products!$A$1:$A$49,0),8)</f>
        <v>Robusta</v>
      </c>
      <c r="J593" t="str">
        <f>INDEX(products!$A$1:$I$49,MATCH(Table2[[#This Row],[Product ID]],products!$A$1:$A$49,0),9)</f>
        <v>Dark</v>
      </c>
      <c r="K593" s="4">
        <f>INDEX(products!$A$1:$I$49,MATCH(Table2[[#This Row],[Product ID]],products!$A$1:$A$49,0),4)</f>
        <v>0.2</v>
      </c>
      <c r="L593" s="7">
        <f>INDEX(products!$A$1:$I$49,MATCH(Table2[[#This Row],[Product ID]],products!$A$1:$A$49,0),5)</f>
        <v>2.6849999999999996</v>
      </c>
      <c r="M593" s="7">
        <f t="shared" si="9"/>
        <v>8.0549999999999997</v>
      </c>
      <c r="N593" t="str">
        <f>_xlfn.XLOOKUP(C593,customers!$A$1:$A$1001,customers!$I$1:$I$1001,,0)</f>
        <v>Yes</v>
      </c>
    </row>
    <row r="594" spans="1:14" x14ac:dyDescent="0.3">
      <c r="A594" s="2" t="s">
        <v>3834</v>
      </c>
      <c r="B594" s="5">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INDEX(products!$A$1:$I$49,MATCH(Table2[[#This Row],[Product ID]],products!$A$1:$A$49,0),8)</f>
        <v>Arabica</v>
      </c>
      <c r="J594" t="str">
        <f>INDEX(products!$A$1:$I$49,MATCH(Table2[[#This Row],[Product ID]],products!$A$1:$A$49,0),9)</f>
        <v>Medium</v>
      </c>
      <c r="K594" s="4">
        <f>INDEX(products!$A$1:$I$49,MATCH(Table2[[#This Row],[Product ID]],products!$A$1:$A$49,0),4)</f>
        <v>2.5</v>
      </c>
      <c r="L594" s="7">
        <f>INDEX(products!$A$1:$I$49,MATCH(Table2[[#This Row],[Product ID]],products!$A$1:$A$49,0),5)</f>
        <v>25.874999999999996</v>
      </c>
      <c r="M594" s="7">
        <f t="shared" si="9"/>
        <v>51.749999999999993</v>
      </c>
      <c r="N594" t="str">
        <f>_xlfn.XLOOKUP(C594,customers!$A$1:$A$1001,customers!$I$1:$I$1001,,0)</f>
        <v>No</v>
      </c>
    </row>
    <row r="595" spans="1:14" x14ac:dyDescent="0.3">
      <c r="A595" s="2" t="s">
        <v>3839</v>
      </c>
      <c r="B595" s="5">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INDEX(products!$A$1:$I$49,MATCH(Table2[[#This Row],[Product ID]],products!$A$1:$A$49,0),8)</f>
        <v>Excelsa</v>
      </c>
      <c r="J595" t="str">
        <f>INDEX(products!$A$1:$I$49,MATCH(Table2[[#This Row],[Product ID]],products!$A$1:$A$49,0),9)</f>
        <v>Dark</v>
      </c>
      <c r="K595" s="4">
        <f>INDEX(products!$A$1:$I$49,MATCH(Table2[[#This Row],[Product ID]],products!$A$1:$A$49,0),4)</f>
        <v>2.5</v>
      </c>
      <c r="L595" s="7">
        <f>INDEX(products!$A$1:$I$49,MATCH(Table2[[#This Row],[Product ID]],products!$A$1:$A$49,0),5)</f>
        <v>27.945</v>
      </c>
      <c r="M595" s="7">
        <f t="shared" si="9"/>
        <v>27.945</v>
      </c>
      <c r="N595" t="str">
        <f>_xlfn.XLOOKUP(C595,customers!$A$1:$A$1001,customers!$I$1:$I$1001,,0)</f>
        <v>Yes</v>
      </c>
    </row>
    <row r="596" spans="1:14" x14ac:dyDescent="0.3">
      <c r="A596" s="2" t="s">
        <v>3844</v>
      </c>
      <c r="B596" s="5">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INDEX(products!$A$1:$I$49,MATCH(Table2[[#This Row],[Product ID]],products!$A$1:$A$49,0),8)</f>
        <v>Arabica</v>
      </c>
      <c r="J596" t="str">
        <f>INDEX(products!$A$1:$I$49,MATCH(Table2[[#This Row],[Product ID]],products!$A$1:$A$49,0),9)</f>
        <v>Light</v>
      </c>
      <c r="K596" s="4">
        <f>INDEX(products!$A$1:$I$49,MATCH(Table2[[#This Row],[Product ID]],products!$A$1:$A$49,0),4)</f>
        <v>2.5</v>
      </c>
      <c r="L596" s="7">
        <f>INDEX(products!$A$1:$I$49,MATCH(Table2[[#This Row],[Product ID]],products!$A$1:$A$49,0),5)</f>
        <v>29.784999999999997</v>
      </c>
      <c r="M596" s="7">
        <f t="shared" si="9"/>
        <v>59.569999999999993</v>
      </c>
      <c r="N596" t="str">
        <f>_xlfn.XLOOKUP(C596,customers!$A$1:$A$1001,customers!$I$1:$I$1001,,0)</f>
        <v>No</v>
      </c>
    </row>
    <row r="597" spans="1:14" x14ac:dyDescent="0.3">
      <c r="A597" s="2" t="s">
        <v>3850</v>
      </c>
      <c r="B597" s="5">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INDEX(products!$A$1:$I$49,MATCH(Table2[[#This Row],[Product ID]],products!$A$1:$A$49,0),8)</f>
        <v>Excelsa</v>
      </c>
      <c r="J597" t="str">
        <f>INDEX(products!$A$1:$I$49,MATCH(Table2[[#This Row],[Product ID]],products!$A$1:$A$49,0),9)</f>
        <v>Light</v>
      </c>
      <c r="K597" s="4">
        <f>INDEX(products!$A$1:$I$49,MATCH(Table2[[#This Row],[Product ID]],products!$A$1:$A$49,0),4)</f>
        <v>1</v>
      </c>
      <c r="L597" s="7">
        <f>INDEX(products!$A$1:$I$49,MATCH(Table2[[#This Row],[Product ID]],products!$A$1:$A$49,0),5)</f>
        <v>14.85</v>
      </c>
      <c r="M597" s="7">
        <f t="shared" si="9"/>
        <v>14.85</v>
      </c>
      <c r="N597" t="str">
        <f>_xlfn.XLOOKUP(C597,customers!$A$1:$A$1001,customers!$I$1:$I$1001,,0)</f>
        <v>No</v>
      </c>
    </row>
    <row r="598" spans="1:14" x14ac:dyDescent="0.3">
      <c r="A598" s="2" t="s">
        <v>3854</v>
      </c>
      <c r="B598" s="5">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INDEX(products!$A$1:$I$49,MATCH(Table2[[#This Row],[Product ID]],products!$A$1:$A$49,0),8)</f>
        <v>Arabica</v>
      </c>
      <c r="J598" t="str">
        <f>INDEX(products!$A$1:$I$49,MATCH(Table2[[#This Row],[Product ID]],products!$A$1:$A$49,0),9)</f>
        <v>Medium</v>
      </c>
      <c r="K598" s="4">
        <f>INDEX(products!$A$1:$I$49,MATCH(Table2[[#This Row],[Product ID]],products!$A$1:$A$49,0),4)</f>
        <v>0.5</v>
      </c>
      <c r="L598" s="7">
        <f>INDEX(products!$A$1:$I$49,MATCH(Table2[[#This Row],[Product ID]],products!$A$1:$A$49,0),5)</f>
        <v>6.75</v>
      </c>
      <c r="M598" s="7">
        <f t="shared" si="9"/>
        <v>33.75</v>
      </c>
      <c r="N598" t="str">
        <f>_xlfn.XLOOKUP(C598,customers!$A$1:$A$1001,customers!$I$1:$I$1001,,0)</f>
        <v>No</v>
      </c>
    </row>
    <row r="599" spans="1:14" x14ac:dyDescent="0.3">
      <c r="A599" s="2" t="s">
        <v>3860</v>
      </c>
      <c r="B599" s="5">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INDEX(products!$A$1:$I$49,MATCH(Table2[[#This Row],[Product ID]],products!$A$1:$A$49,0),8)</f>
        <v>Liberica</v>
      </c>
      <c r="J599" t="str">
        <f>INDEX(products!$A$1:$I$49,MATCH(Table2[[#This Row],[Product ID]],products!$A$1:$A$49,0),9)</f>
        <v>Light</v>
      </c>
      <c r="K599" s="4">
        <f>INDEX(products!$A$1:$I$49,MATCH(Table2[[#This Row],[Product ID]],products!$A$1:$A$49,0),4)</f>
        <v>2.5</v>
      </c>
      <c r="L599" s="7">
        <f>INDEX(products!$A$1:$I$49,MATCH(Table2[[#This Row],[Product ID]],products!$A$1:$A$49,0),5)</f>
        <v>36.454999999999998</v>
      </c>
      <c r="M599" s="7">
        <f t="shared" si="9"/>
        <v>145.82</v>
      </c>
      <c r="N599" t="str">
        <f>_xlfn.XLOOKUP(C599,customers!$A$1:$A$1001,customers!$I$1:$I$1001,,0)</f>
        <v>Yes</v>
      </c>
    </row>
    <row r="600" spans="1:14" x14ac:dyDescent="0.3">
      <c r="A600" s="2" t="s">
        <v>3866</v>
      </c>
      <c r="B600" s="5">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INDEX(products!$A$1:$I$49,MATCH(Table2[[#This Row],[Product ID]],products!$A$1:$A$49,0),8)</f>
        <v>Robusta</v>
      </c>
      <c r="J600" t="str">
        <f>INDEX(products!$A$1:$I$49,MATCH(Table2[[#This Row],[Product ID]],products!$A$1:$A$49,0),9)</f>
        <v>Medium</v>
      </c>
      <c r="K600" s="4">
        <f>INDEX(products!$A$1:$I$49,MATCH(Table2[[#This Row],[Product ID]],products!$A$1:$A$49,0),4)</f>
        <v>0.2</v>
      </c>
      <c r="L600" s="7">
        <f>INDEX(products!$A$1:$I$49,MATCH(Table2[[#This Row],[Product ID]],products!$A$1:$A$49,0),5)</f>
        <v>2.9849999999999999</v>
      </c>
      <c r="M600" s="7">
        <f t="shared" si="9"/>
        <v>11.94</v>
      </c>
      <c r="N600" t="str">
        <f>_xlfn.XLOOKUP(C600,customers!$A$1:$A$1001,customers!$I$1:$I$1001,,0)</f>
        <v>Yes</v>
      </c>
    </row>
    <row r="601" spans="1:14" x14ac:dyDescent="0.3">
      <c r="A601" s="2" t="s">
        <v>3872</v>
      </c>
      <c r="B601" s="5">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INDEX(products!$A$1:$I$49,MATCH(Table2[[#This Row],[Product ID]],products!$A$1:$A$49,0),8)</f>
        <v>Arabica</v>
      </c>
      <c r="J601" t="str">
        <f>INDEX(products!$A$1:$I$49,MATCH(Table2[[#This Row],[Product ID]],products!$A$1:$A$49,0),9)</f>
        <v>Dark</v>
      </c>
      <c r="K601" s="4">
        <f>INDEX(products!$A$1:$I$49,MATCH(Table2[[#This Row],[Product ID]],products!$A$1:$A$49,0),4)</f>
        <v>0.2</v>
      </c>
      <c r="L601" s="7">
        <f>INDEX(products!$A$1:$I$49,MATCH(Table2[[#This Row],[Product ID]],products!$A$1:$A$49,0),5)</f>
        <v>2.9849999999999999</v>
      </c>
      <c r="M601" s="7">
        <f t="shared" si="9"/>
        <v>11.94</v>
      </c>
      <c r="N601" t="str">
        <f>_xlfn.XLOOKUP(C601,customers!$A$1:$A$1001,customers!$I$1:$I$1001,,0)</f>
        <v>Yes</v>
      </c>
    </row>
    <row r="602" spans="1:14" x14ac:dyDescent="0.3">
      <c r="A602" s="2" t="s">
        <v>3877</v>
      </c>
      <c r="B602" s="5">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INDEX(products!$A$1:$I$49,MATCH(Table2[[#This Row],[Product ID]],products!$A$1:$A$49,0),8)</f>
        <v>Liberica</v>
      </c>
      <c r="J602" t="str">
        <f>INDEX(products!$A$1:$I$49,MATCH(Table2[[#This Row],[Product ID]],products!$A$1:$A$49,0),9)</f>
        <v>Dark</v>
      </c>
      <c r="K602" s="4">
        <f>INDEX(products!$A$1:$I$49,MATCH(Table2[[#This Row],[Product ID]],products!$A$1:$A$49,0),4)</f>
        <v>0.5</v>
      </c>
      <c r="L602" s="7">
        <f>INDEX(products!$A$1:$I$49,MATCH(Table2[[#This Row],[Product ID]],products!$A$1:$A$49,0),5)</f>
        <v>7.77</v>
      </c>
      <c r="M602" s="7">
        <f t="shared" si="9"/>
        <v>7.77</v>
      </c>
      <c r="N602" t="str">
        <f>_xlfn.XLOOKUP(C602,customers!$A$1:$A$1001,customers!$I$1:$I$1001,,0)</f>
        <v>No</v>
      </c>
    </row>
    <row r="603" spans="1:14" x14ac:dyDescent="0.3">
      <c r="A603" s="2" t="s">
        <v>3883</v>
      </c>
      <c r="B603" s="5">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INDEX(products!$A$1:$I$49,MATCH(Table2[[#This Row],[Product ID]],products!$A$1:$A$49,0),8)</f>
        <v>Robusta</v>
      </c>
      <c r="J603" t="str">
        <f>INDEX(products!$A$1:$I$49,MATCH(Table2[[#This Row],[Product ID]],products!$A$1:$A$49,0),9)</f>
        <v>Light</v>
      </c>
      <c r="K603" s="4">
        <f>INDEX(products!$A$1:$I$49,MATCH(Table2[[#This Row],[Product ID]],products!$A$1:$A$49,0),4)</f>
        <v>2.5</v>
      </c>
      <c r="L603" s="7">
        <f>INDEX(products!$A$1:$I$49,MATCH(Table2[[#This Row],[Product ID]],products!$A$1:$A$49,0),5)</f>
        <v>27.484999999999996</v>
      </c>
      <c r="M603" s="7">
        <f t="shared" si="9"/>
        <v>109.93999999999998</v>
      </c>
      <c r="N603" t="str">
        <f>_xlfn.XLOOKUP(C603,customers!$A$1:$A$1001,customers!$I$1:$I$1001,,0)</f>
        <v>Yes</v>
      </c>
    </row>
    <row r="604" spans="1:14" x14ac:dyDescent="0.3">
      <c r="A604" s="2" t="s">
        <v>3889</v>
      </c>
      <c r="B604" s="5">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INDEX(products!$A$1:$I$49,MATCH(Table2[[#This Row],[Product ID]],products!$A$1:$A$49,0),8)</f>
        <v>Excelsa</v>
      </c>
      <c r="J604" t="str">
        <f>INDEX(products!$A$1:$I$49,MATCH(Table2[[#This Row],[Product ID]],products!$A$1:$A$49,0),9)</f>
        <v>Light</v>
      </c>
      <c r="K604" s="4">
        <f>INDEX(products!$A$1:$I$49,MATCH(Table2[[#This Row],[Product ID]],products!$A$1:$A$49,0),4)</f>
        <v>0.2</v>
      </c>
      <c r="L604" s="7">
        <f>INDEX(products!$A$1:$I$49,MATCH(Table2[[#This Row],[Product ID]],products!$A$1:$A$49,0),5)</f>
        <v>4.4550000000000001</v>
      </c>
      <c r="M604" s="7">
        <f t="shared" si="9"/>
        <v>22.274999999999999</v>
      </c>
      <c r="N604" t="str">
        <f>_xlfn.XLOOKUP(C604,customers!$A$1:$A$1001,customers!$I$1:$I$1001,,0)</f>
        <v>Yes</v>
      </c>
    </row>
    <row r="605" spans="1:14" x14ac:dyDescent="0.3">
      <c r="A605" s="2" t="s">
        <v>3895</v>
      </c>
      <c r="B605" s="5">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INDEX(products!$A$1:$I$49,MATCH(Table2[[#This Row],[Product ID]],products!$A$1:$A$49,0),8)</f>
        <v>Robusta</v>
      </c>
      <c r="J605" t="str">
        <f>INDEX(products!$A$1:$I$49,MATCH(Table2[[#This Row],[Product ID]],products!$A$1:$A$49,0),9)</f>
        <v>Medium</v>
      </c>
      <c r="K605" s="4">
        <f>INDEX(products!$A$1:$I$49,MATCH(Table2[[#This Row],[Product ID]],products!$A$1:$A$49,0),4)</f>
        <v>0.2</v>
      </c>
      <c r="L605" s="7">
        <f>INDEX(products!$A$1:$I$49,MATCH(Table2[[#This Row],[Product ID]],products!$A$1:$A$49,0),5)</f>
        <v>2.9849999999999999</v>
      </c>
      <c r="M605" s="7">
        <f t="shared" si="9"/>
        <v>8.9550000000000001</v>
      </c>
      <c r="N605" t="str">
        <f>_xlfn.XLOOKUP(C605,customers!$A$1:$A$1001,customers!$I$1:$I$1001,,0)</f>
        <v>No</v>
      </c>
    </row>
    <row r="606" spans="1:14" x14ac:dyDescent="0.3">
      <c r="A606" s="2" t="s">
        <v>3900</v>
      </c>
      <c r="B606" s="5">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INDEX(products!$A$1:$I$49,MATCH(Table2[[#This Row],[Product ID]],products!$A$1:$A$49,0),8)</f>
        <v>Liberica</v>
      </c>
      <c r="J606" t="str">
        <f>INDEX(products!$A$1:$I$49,MATCH(Table2[[#This Row],[Product ID]],products!$A$1:$A$49,0),9)</f>
        <v>Dark</v>
      </c>
      <c r="K606" s="4">
        <f>INDEX(products!$A$1:$I$49,MATCH(Table2[[#This Row],[Product ID]],products!$A$1:$A$49,0),4)</f>
        <v>2.5</v>
      </c>
      <c r="L606" s="7">
        <f>INDEX(products!$A$1:$I$49,MATCH(Table2[[#This Row],[Product ID]],products!$A$1:$A$49,0),5)</f>
        <v>29.784999999999997</v>
      </c>
      <c r="M606" s="7">
        <f t="shared" si="9"/>
        <v>119.13999999999999</v>
      </c>
      <c r="N606" t="str">
        <f>_xlfn.XLOOKUP(C606,customers!$A$1:$A$1001,customers!$I$1:$I$1001,,0)</f>
        <v>No</v>
      </c>
    </row>
    <row r="607" spans="1:14" x14ac:dyDescent="0.3">
      <c r="A607" s="2" t="s">
        <v>3905</v>
      </c>
      <c r="B607" s="5">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INDEX(products!$A$1:$I$49,MATCH(Table2[[#This Row],[Product ID]],products!$A$1:$A$49,0),8)</f>
        <v>Arabica</v>
      </c>
      <c r="J607" t="str">
        <f>INDEX(products!$A$1:$I$49,MATCH(Table2[[#This Row],[Product ID]],products!$A$1:$A$49,0),9)</f>
        <v>Light</v>
      </c>
      <c r="K607" s="4">
        <f>INDEX(products!$A$1:$I$49,MATCH(Table2[[#This Row],[Product ID]],products!$A$1:$A$49,0),4)</f>
        <v>2.5</v>
      </c>
      <c r="L607" s="7">
        <f>INDEX(products!$A$1:$I$49,MATCH(Table2[[#This Row],[Product ID]],products!$A$1:$A$49,0),5)</f>
        <v>29.784999999999997</v>
      </c>
      <c r="M607" s="7">
        <f t="shared" si="9"/>
        <v>148.92499999999998</v>
      </c>
      <c r="N607" t="str">
        <f>_xlfn.XLOOKUP(C607,customers!$A$1:$A$1001,customers!$I$1:$I$1001,,0)</f>
        <v>Yes</v>
      </c>
    </row>
    <row r="608" spans="1:14" x14ac:dyDescent="0.3">
      <c r="A608" s="2" t="s">
        <v>3911</v>
      </c>
      <c r="B608" s="5">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INDEX(products!$A$1:$I$49,MATCH(Table2[[#This Row],[Product ID]],products!$A$1:$A$49,0),8)</f>
        <v>Liberica</v>
      </c>
      <c r="J608" t="str">
        <f>INDEX(products!$A$1:$I$49,MATCH(Table2[[#This Row],[Product ID]],products!$A$1:$A$49,0),9)</f>
        <v>Light</v>
      </c>
      <c r="K608" s="4">
        <f>INDEX(products!$A$1:$I$49,MATCH(Table2[[#This Row],[Product ID]],products!$A$1:$A$49,0),4)</f>
        <v>2.5</v>
      </c>
      <c r="L608" s="7">
        <f>INDEX(products!$A$1:$I$49,MATCH(Table2[[#This Row],[Product ID]],products!$A$1:$A$49,0),5)</f>
        <v>36.454999999999998</v>
      </c>
      <c r="M608" s="7">
        <f t="shared" si="9"/>
        <v>109.36499999999999</v>
      </c>
      <c r="N608" t="str">
        <f>_xlfn.XLOOKUP(C608,customers!$A$1:$A$1001,customers!$I$1:$I$1001,,0)</f>
        <v>Yes</v>
      </c>
    </row>
    <row r="609" spans="1:14" x14ac:dyDescent="0.3">
      <c r="A609" s="2" t="s">
        <v>3917</v>
      </c>
      <c r="B609" s="5">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INDEX(products!$A$1:$I$49,MATCH(Table2[[#This Row],[Product ID]],products!$A$1:$A$49,0),8)</f>
        <v>Excelsa</v>
      </c>
      <c r="J609" t="str">
        <f>INDEX(products!$A$1:$I$49,MATCH(Table2[[#This Row],[Product ID]],products!$A$1:$A$49,0),9)</f>
        <v>Dark</v>
      </c>
      <c r="K609" s="4">
        <f>INDEX(products!$A$1:$I$49,MATCH(Table2[[#This Row],[Product ID]],products!$A$1:$A$49,0),4)</f>
        <v>0.2</v>
      </c>
      <c r="L609" s="7">
        <f>INDEX(products!$A$1:$I$49,MATCH(Table2[[#This Row],[Product ID]],products!$A$1:$A$49,0),5)</f>
        <v>3.645</v>
      </c>
      <c r="M609" s="7">
        <f t="shared" si="9"/>
        <v>3.645</v>
      </c>
      <c r="N609" t="str">
        <f>_xlfn.XLOOKUP(C609,customers!$A$1:$A$1001,customers!$I$1:$I$1001,,0)</f>
        <v>Yes</v>
      </c>
    </row>
    <row r="610" spans="1:14" x14ac:dyDescent="0.3">
      <c r="A610" s="2" t="s">
        <v>3923</v>
      </c>
      <c r="B610" s="5">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INDEX(products!$A$1:$I$49,MATCH(Table2[[#This Row],[Product ID]],products!$A$1:$A$49,0),8)</f>
        <v>Excelsa</v>
      </c>
      <c r="J610" t="str">
        <f>INDEX(products!$A$1:$I$49,MATCH(Table2[[#This Row],[Product ID]],products!$A$1:$A$49,0),9)</f>
        <v>Dark</v>
      </c>
      <c r="K610" s="4">
        <f>INDEX(products!$A$1:$I$49,MATCH(Table2[[#This Row],[Product ID]],products!$A$1:$A$49,0),4)</f>
        <v>2.5</v>
      </c>
      <c r="L610" s="7">
        <f>INDEX(products!$A$1:$I$49,MATCH(Table2[[#This Row],[Product ID]],products!$A$1:$A$49,0),5)</f>
        <v>27.945</v>
      </c>
      <c r="M610" s="7">
        <f t="shared" si="9"/>
        <v>55.89</v>
      </c>
      <c r="N610" t="str">
        <f>_xlfn.XLOOKUP(C610,customers!$A$1:$A$1001,customers!$I$1:$I$1001,,0)</f>
        <v>No</v>
      </c>
    </row>
    <row r="611" spans="1:14" x14ac:dyDescent="0.3">
      <c r="A611" s="2" t="s">
        <v>3927</v>
      </c>
      <c r="B611" s="5">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INDEX(products!$A$1:$I$49,MATCH(Table2[[#This Row],[Product ID]],products!$A$1:$A$49,0),8)</f>
        <v>Liberica</v>
      </c>
      <c r="J611" t="str">
        <f>INDEX(products!$A$1:$I$49,MATCH(Table2[[#This Row],[Product ID]],products!$A$1:$A$49,0),9)</f>
        <v>Medium</v>
      </c>
      <c r="K611" s="4">
        <f>INDEX(products!$A$1:$I$49,MATCH(Table2[[#This Row],[Product ID]],products!$A$1:$A$49,0),4)</f>
        <v>0.2</v>
      </c>
      <c r="L611" s="7">
        <f>INDEX(products!$A$1:$I$49,MATCH(Table2[[#This Row],[Product ID]],products!$A$1:$A$49,0),5)</f>
        <v>4.3650000000000002</v>
      </c>
      <c r="M611" s="7">
        <f t="shared" si="9"/>
        <v>26.19</v>
      </c>
      <c r="N611" t="str">
        <f>_xlfn.XLOOKUP(C611,customers!$A$1:$A$1001,customers!$I$1:$I$1001,,0)</f>
        <v>Yes</v>
      </c>
    </row>
    <row r="612" spans="1:14" x14ac:dyDescent="0.3">
      <c r="A612" s="2" t="s">
        <v>3933</v>
      </c>
      <c r="B612" s="5">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INDEX(products!$A$1:$I$49,MATCH(Table2[[#This Row],[Product ID]],products!$A$1:$A$49,0),8)</f>
        <v>Robusta</v>
      </c>
      <c r="J612" t="str">
        <f>INDEX(products!$A$1:$I$49,MATCH(Table2[[#This Row],[Product ID]],products!$A$1:$A$49,0),9)</f>
        <v>Medium</v>
      </c>
      <c r="K612" s="4">
        <f>INDEX(products!$A$1:$I$49,MATCH(Table2[[#This Row],[Product ID]],products!$A$1:$A$49,0),4)</f>
        <v>1</v>
      </c>
      <c r="L612" s="7">
        <f>INDEX(products!$A$1:$I$49,MATCH(Table2[[#This Row],[Product ID]],products!$A$1:$A$49,0),5)</f>
        <v>9.9499999999999993</v>
      </c>
      <c r="M612" s="7">
        <f t="shared" si="9"/>
        <v>39.799999999999997</v>
      </c>
      <c r="N612" t="str">
        <f>_xlfn.XLOOKUP(C612,customers!$A$1:$A$1001,customers!$I$1:$I$1001,,0)</f>
        <v>No</v>
      </c>
    </row>
    <row r="613" spans="1:14" x14ac:dyDescent="0.3">
      <c r="A613" s="2" t="s">
        <v>3939</v>
      </c>
      <c r="B613" s="5">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INDEX(products!$A$1:$I$49,MATCH(Table2[[#This Row],[Product ID]],products!$A$1:$A$49,0),8)</f>
        <v>Excelsa</v>
      </c>
      <c r="J613" t="str">
        <f>INDEX(products!$A$1:$I$49,MATCH(Table2[[#This Row],[Product ID]],products!$A$1:$A$49,0),9)</f>
        <v>Light</v>
      </c>
      <c r="K613" s="4">
        <f>INDEX(products!$A$1:$I$49,MATCH(Table2[[#This Row],[Product ID]],products!$A$1:$A$49,0),4)</f>
        <v>2.5</v>
      </c>
      <c r="L613" s="7">
        <f>INDEX(products!$A$1:$I$49,MATCH(Table2[[#This Row],[Product ID]],products!$A$1:$A$49,0),5)</f>
        <v>34.154999999999994</v>
      </c>
      <c r="M613" s="7">
        <f t="shared" si="9"/>
        <v>68.309999999999988</v>
      </c>
      <c r="N613" t="str">
        <f>_xlfn.XLOOKUP(C613,customers!$A$1:$A$1001,customers!$I$1:$I$1001,,0)</f>
        <v>No</v>
      </c>
    </row>
    <row r="614" spans="1:14" x14ac:dyDescent="0.3">
      <c r="A614" s="2" t="s">
        <v>3945</v>
      </c>
      <c r="B614" s="5">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INDEX(products!$A$1:$I$49,MATCH(Table2[[#This Row],[Product ID]],products!$A$1:$A$49,0),8)</f>
        <v>Arabica</v>
      </c>
      <c r="J614" t="str">
        <f>INDEX(products!$A$1:$I$49,MATCH(Table2[[#This Row],[Product ID]],products!$A$1:$A$49,0),9)</f>
        <v>Medium</v>
      </c>
      <c r="K614" s="4">
        <f>INDEX(products!$A$1:$I$49,MATCH(Table2[[#This Row],[Product ID]],products!$A$1:$A$49,0),4)</f>
        <v>0.2</v>
      </c>
      <c r="L614" s="7">
        <f>INDEX(products!$A$1:$I$49,MATCH(Table2[[#This Row],[Product ID]],products!$A$1:$A$49,0),5)</f>
        <v>3.375</v>
      </c>
      <c r="M614" s="7">
        <f t="shared" si="9"/>
        <v>13.5</v>
      </c>
      <c r="N614" t="str">
        <f>_xlfn.XLOOKUP(C614,customers!$A$1:$A$1001,customers!$I$1:$I$1001,,0)</f>
        <v>No</v>
      </c>
    </row>
    <row r="615" spans="1:14" x14ac:dyDescent="0.3">
      <c r="A615" s="2" t="s">
        <v>3950</v>
      </c>
      <c r="B615" s="5">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INDEX(products!$A$1:$I$49,MATCH(Table2[[#This Row],[Product ID]],products!$A$1:$A$49,0),8)</f>
        <v>Robusta</v>
      </c>
      <c r="J615" t="str">
        <f>INDEX(products!$A$1:$I$49,MATCH(Table2[[#This Row],[Product ID]],products!$A$1:$A$49,0),9)</f>
        <v>Medium</v>
      </c>
      <c r="K615" s="4">
        <f>INDEX(products!$A$1:$I$49,MATCH(Table2[[#This Row],[Product ID]],products!$A$1:$A$49,0),4)</f>
        <v>0.5</v>
      </c>
      <c r="L615" s="7">
        <f>INDEX(products!$A$1:$I$49,MATCH(Table2[[#This Row],[Product ID]],products!$A$1:$A$49,0),5)</f>
        <v>5.97</v>
      </c>
      <c r="M615" s="7">
        <f t="shared" si="9"/>
        <v>5.97</v>
      </c>
      <c r="N615" t="str">
        <f>_xlfn.XLOOKUP(C615,customers!$A$1:$A$1001,customers!$I$1:$I$1001,,0)</f>
        <v>No</v>
      </c>
    </row>
    <row r="616" spans="1:14" x14ac:dyDescent="0.3">
      <c r="A616" s="2" t="s">
        <v>3955</v>
      </c>
      <c r="B616" s="5">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INDEX(products!$A$1:$I$49,MATCH(Table2[[#This Row],[Product ID]],products!$A$1:$A$49,0),8)</f>
        <v>Robusta</v>
      </c>
      <c r="J616" t="str">
        <f>INDEX(products!$A$1:$I$49,MATCH(Table2[[#This Row],[Product ID]],products!$A$1:$A$49,0),9)</f>
        <v>Medium</v>
      </c>
      <c r="K616" s="4">
        <f>INDEX(products!$A$1:$I$49,MATCH(Table2[[#This Row],[Product ID]],products!$A$1:$A$49,0),4)</f>
        <v>0.5</v>
      </c>
      <c r="L616" s="7">
        <f>INDEX(products!$A$1:$I$49,MATCH(Table2[[#This Row],[Product ID]],products!$A$1:$A$49,0),5)</f>
        <v>5.97</v>
      </c>
      <c r="M616" s="7">
        <f t="shared" si="9"/>
        <v>29.849999999999998</v>
      </c>
      <c r="N616" t="str">
        <f>_xlfn.XLOOKUP(C616,customers!$A$1:$A$1001,customers!$I$1:$I$1001,,0)</f>
        <v>Yes</v>
      </c>
    </row>
    <row r="617" spans="1:14" x14ac:dyDescent="0.3">
      <c r="A617" s="2" t="s">
        <v>3960</v>
      </c>
      <c r="B617" s="5">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INDEX(products!$A$1:$I$49,MATCH(Table2[[#This Row],[Product ID]],products!$A$1:$A$49,0),8)</f>
        <v>Liberica</v>
      </c>
      <c r="J617" t="str">
        <f>INDEX(products!$A$1:$I$49,MATCH(Table2[[#This Row],[Product ID]],products!$A$1:$A$49,0),9)</f>
        <v>Light</v>
      </c>
      <c r="K617" s="4">
        <f>INDEX(products!$A$1:$I$49,MATCH(Table2[[#This Row],[Product ID]],products!$A$1:$A$49,0),4)</f>
        <v>2.5</v>
      </c>
      <c r="L617" s="7">
        <f>INDEX(products!$A$1:$I$49,MATCH(Table2[[#This Row],[Product ID]],products!$A$1:$A$49,0),5)</f>
        <v>36.454999999999998</v>
      </c>
      <c r="M617" s="7">
        <f t="shared" si="9"/>
        <v>72.91</v>
      </c>
      <c r="N617" t="str">
        <f>_xlfn.XLOOKUP(C617,customers!$A$1:$A$1001,customers!$I$1:$I$1001,,0)</f>
        <v>Yes</v>
      </c>
    </row>
    <row r="618" spans="1:14" x14ac:dyDescent="0.3">
      <c r="A618" s="2" t="s">
        <v>3966</v>
      </c>
      <c r="B618" s="5">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INDEX(products!$A$1:$I$49,MATCH(Table2[[#This Row],[Product ID]],products!$A$1:$A$49,0),8)</f>
        <v>Excelsa</v>
      </c>
      <c r="J618" t="str">
        <f>INDEX(products!$A$1:$I$49,MATCH(Table2[[#This Row],[Product ID]],products!$A$1:$A$49,0),9)</f>
        <v>Medium</v>
      </c>
      <c r="K618" s="4">
        <f>INDEX(products!$A$1:$I$49,MATCH(Table2[[#This Row],[Product ID]],products!$A$1:$A$49,0),4)</f>
        <v>2.5</v>
      </c>
      <c r="L618" s="7">
        <f>INDEX(products!$A$1:$I$49,MATCH(Table2[[#This Row],[Product ID]],products!$A$1:$A$49,0),5)</f>
        <v>31.624999999999996</v>
      </c>
      <c r="M618" s="7">
        <f t="shared" si="9"/>
        <v>126.49999999999999</v>
      </c>
      <c r="N618" t="str">
        <f>_xlfn.XLOOKUP(C618,customers!$A$1:$A$1001,customers!$I$1:$I$1001,,0)</f>
        <v>No</v>
      </c>
    </row>
    <row r="619" spans="1:14" x14ac:dyDescent="0.3">
      <c r="A619" s="2" t="s">
        <v>3972</v>
      </c>
      <c r="B619" s="5">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INDEX(products!$A$1:$I$49,MATCH(Table2[[#This Row],[Product ID]],products!$A$1:$A$49,0),8)</f>
        <v>Liberica</v>
      </c>
      <c r="J619" t="str">
        <f>INDEX(products!$A$1:$I$49,MATCH(Table2[[#This Row],[Product ID]],products!$A$1:$A$49,0),9)</f>
        <v>Medium</v>
      </c>
      <c r="K619" s="4">
        <f>INDEX(products!$A$1:$I$49,MATCH(Table2[[#This Row],[Product ID]],products!$A$1:$A$49,0),4)</f>
        <v>2.5</v>
      </c>
      <c r="L619" s="7">
        <f>INDEX(products!$A$1:$I$49,MATCH(Table2[[#This Row],[Product ID]],products!$A$1:$A$49,0),5)</f>
        <v>33.464999999999996</v>
      </c>
      <c r="M619" s="7">
        <f t="shared" si="9"/>
        <v>33.464999999999996</v>
      </c>
      <c r="N619" t="str">
        <f>_xlfn.XLOOKUP(C619,customers!$A$1:$A$1001,customers!$I$1:$I$1001,,0)</f>
        <v>No</v>
      </c>
    </row>
    <row r="620" spans="1:14" x14ac:dyDescent="0.3">
      <c r="A620" s="2" t="s">
        <v>3978</v>
      </c>
      <c r="B620" s="5">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INDEX(products!$A$1:$I$49,MATCH(Table2[[#This Row],[Product ID]],products!$A$1:$A$49,0),8)</f>
        <v>Excelsa</v>
      </c>
      <c r="J620" t="str">
        <f>INDEX(products!$A$1:$I$49,MATCH(Table2[[#This Row],[Product ID]],products!$A$1:$A$49,0),9)</f>
        <v>Dark</v>
      </c>
      <c r="K620" s="4">
        <f>INDEX(products!$A$1:$I$49,MATCH(Table2[[#This Row],[Product ID]],products!$A$1:$A$49,0),4)</f>
        <v>1</v>
      </c>
      <c r="L620" s="7">
        <f>INDEX(products!$A$1:$I$49,MATCH(Table2[[#This Row],[Product ID]],products!$A$1:$A$49,0),5)</f>
        <v>12.15</v>
      </c>
      <c r="M620" s="7">
        <f t="shared" si="9"/>
        <v>72.900000000000006</v>
      </c>
      <c r="N620" t="str">
        <f>_xlfn.XLOOKUP(C620,customers!$A$1:$A$1001,customers!$I$1:$I$1001,,0)</f>
        <v>Yes</v>
      </c>
    </row>
    <row r="621" spans="1:14" x14ac:dyDescent="0.3">
      <c r="A621" s="2" t="s">
        <v>3984</v>
      </c>
      <c r="B621" s="5">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INDEX(products!$A$1:$I$49,MATCH(Table2[[#This Row],[Product ID]],products!$A$1:$A$49,0),8)</f>
        <v>Liberica</v>
      </c>
      <c r="J621" t="str">
        <f>INDEX(products!$A$1:$I$49,MATCH(Table2[[#This Row],[Product ID]],products!$A$1:$A$49,0),9)</f>
        <v>Dark</v>
      </c>
      <c r="K621" s="4">
        <f>INDEX(products!$A$1:$I$49,MATCH(Table2[[#This Row],[Product ID]],products!$A$1:$A$49,0),4)</f>
        <v>0.5</v>
      </c>
      <c r="L621" s="7">
        <f>INDEX(products!$A$1:$I$49,MATCH(Table2[[#This Row],[Product ID]],products!$A$1:$A$49,0),5)</f>
        <v>7.77</v>
      </c>
      <c r="M621" s="7">
        <f t="shared" si="9"/>
        <v>15.54</v>
      </c>
      <c r="N621" t="str">
        <f>_xlfn.XLOOKUP(C621,customers!$A$1:$A$1001,customers!$I$1:$I$1001,,0)</f>
        <v>Yes</v>
      </c>
    </row>
    <row r="622" spans="1:14" x14ac:dyDescent="0.3">
      <c r="A622" s="2" t="s">
        <v>3990</v>
      </c>
      <c r="B622" s="5">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INDEX(products!$A$1:$I$49,MATCH(Table2[[#This Row],[Product ID]],products!$A$1:$A$49,0),8)</f>
        <v>Arabica</v>
      </c>
      <c r="J622" t="str">
        <f>INDEX(products!$A$1:$I$49,MATCH(Table2[[#This Row],[Product ID]],products!$A$1:$A$49,0),9)</f>
        <v>Medium</v>
      </c>
      <c r="K622" s="4">
        <f>INDEX(products!$A$1:$I$49,MATCH(Table2[[#This Row],[Product ID]],products!$A$1:$A$49,0),4)</f>
        <v>0.2</v>
      </c>
      <c r="L622" s="7">
        <f>INDEX(products!$A$1:$I$49,MATCH(Table2[[#This Row],[Product ID]],products!$A$1:$A$49,0),5)</f>
        <v>3.375</v>
      </c>
      <c r="M622" s="7">
        <f t="shared" si="9"/>
        <v>20.25</v>
      </c>
      <c r="N622" t="str">
        <f>_xlfn.XLOOKUP(C622,customers!$A$1:$A$1001,customers!$I$1:$I$1001,,0)</f>
        <v>No</v>
      </c>
    </row>
    <row r="623" spans="1:14" x14ac:dyDescent="0.3">
      <c r="A623" s="2" t="s">
        <v>3996</v>
      </c>
      <c r="B623" s="5">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INDEX(products!$A$1:$I$49,MATCH(Table2[[#This Row],[Product ID]],products!$A$1:$A$49,0),8)</f>
        <v>Arabica</v>
      </c>
      <c r="J623" t="str">
        <f>INDEX(products!$A$1:$I$49,MATCH(Table2[[#This Row],[Product ID]],products!$A$1:$A$49,0),9)</f>
        <v>Light</v>
      </c>
      <c r="K623" s="4">
        <f>INDEX(products!$A$1:$I$49,MATCH(Table2[[#This Row],[Product ID]],products!$A$1:$A$49,0),4)</f>
        <v>1</v>
      </c>
      <c r="L623" s="7">
        <f>INDEX(products!$A$1:$I$49,MATCH(Table2[[#This Row],[Product ID]],products!$A$1:$A$49,0),5)</f>
        <v>12.95</v>
      </c>
      <c r="M623" s="7">
        <f t="shared" si="9"/>
        <v>77.699999999999989</v>
      </c>
      <c r="N623" t="str">
        <f>_xlfn.XLOOKUP(C623,customers!$A$1:$A$1001,customers!$I$1:$I$1001,,0)</f>
        <v>No</v>
      </c>
    </row>
    <row r="624" spans="1:14" x14ac:dyDescent="0.3">
      <c r="A624" s="2" t="s">
        <v>4002</v>
      </c>
      <c r="B624" s="5">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INDEX(products!$A$1:$I$49,MATCH(Table2[[#This Row],[Product ID]],products!$A$1:$A$49,0),8)</f>
        <v>Liberica</v>
      </c>
      <c r="J624" t="str">
        <f>INDEX(products!$A$1:$I$49,MATCH(Table2[[#This Row],[Product ID]],products!$A$1:$A$49,0),9)</f>
        <v>Medium</v>
      </c>
      <c r="K624" s="4">
        <f>INDEX(products!$A$1:$I$49,MATCH(Table2[[#This Row],[Product ID]],products!$A$1:$A$49,0),4)</f>
        <v>2.5</v>
      </c>
      <c r="L624" s="7">
        <f>INDEX(products!$A$1:$I$49,MATCH(Table2[[#This Row],[Product ID]],products!$A$1:$A$49,0),5)</f>
        <v>33.464999999999996</v>
      </c>
      <c r="M624" s="7">
        <f t="shared" si="9"/>
        <v>133.85999999999999</v>
      </c>
      <c r="N624" t="str">
        <f>_xlfn.XLOOKUP(C624,customers!$A$1:$A$1001,customers!$I$1:$I$1001,,0)</f>
        <v>No</v>
      </c>
    </row>
    <row r="625" spans="1:14" x14ac:dyDescent="0.3">
      <c r="A625" s="2" t="s">
        <v>4007</v>
      </c>
      <c r="B625" s="5">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INDEX(products!$A$1:$I$49,MATCH(Table2[[#This Row],[Product ID]],products!$A$1:$A$49,0),8)</f>
        <v>Excelsa</v>
      </c>
      <c r="J625" t="str">
        <f>INDEX(products!$A$1:$I$49,MATCH(Table2[[#This Row],[Product ID]],products!$A$1:$A$49,0),9)</f>
        <v>Dark</v>
      </c>
      <c r="K625" s="4">
        <f>INDEX(products!$A$1:$I$49,MATCH(Table2[[#This Row],[Product ID]],products!$A$1:$A$49,0),4)</f>
        <v>1</v>
      </c>
      <c r="L625" s="7">
        <f>INDEX(products!$A$1:$I$49,MATCH(Table2[[#This Row],[Product ID]],products!$A$1:$A$49,0),5)</f>
        <v>12.15</v>
      </c>
      <c r="M625" s="7">
        <f t="shared" si="9"/>
        <v>12.15</v>
      </c>
      <c r="N625" t="str">
        <f>_xlfn.XLOOKUP(C625,customers!$A$1:$A$1001,customers!$I$1:$I$1001,,0)</f>
        <v>No</v>
      </c>
    </row>
    <row r="626" spans="1:14" x14ac:dyDescent="0.3">
      <c r="A626" s="2" t="s">
        <v>4012</v>
      </c>
      <c r="B626" s="5">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INDEX(products!$A$1:$I$49,MATCH(Table2[[#This Row],[Product ID]],products!$A$1:$A$49,0),8)</f>
        <v>Excelsa</v>
      </c>
      <c r="J626" t="str">
        <f>INDEX(products!$A$1:$I$49,MATCH(Table2[[#This Row],[Product ID]],products!$A$1:$A$49,0),9)</f>
        <v>Medium</v>
      </c>
      <c r="K626" s="4">
        <f>INDEX(products!$A$1:$I$49,MATCH(Table2[[#This Row],[Product ID]],products!$A$1:$A$49,0),4)</f>
        <v>2.5</v>
      </c>
      <c r="L626" s="7">
        <f>INDEX(products!$A$1:$I$49,MATCH(Table2[[#This Row],[Product ID]],products!$A$1:$A$49,0),5)</f>
        <v>31.624999999999996</v>
      </c>
      <c r="M626" s="7">
        <f t="shared" si="9"/>
        <v>63.249999999999993</v>
      </c>
      <c r="N626" t="str">
        <f>_xlfn.XLOOKUP(C626,customers!$A$1:$A$1001,customers!$I$1:$I$1001,,0)</f>
        <v>Yes</v>
      </c>
    </row>
    <row r="627" spans="1:14" x14ac:dyDescent="0.3">
      <c r="A627" s="2" t="s">
        <v>4017</v>
      </c>
      <c r="B627" s="5">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INDEX(products!$A$1:$I$49,MATCH(Table2[[#This Row],[Product ID]],products!$A$1:$A$49,0),8)</f>
        <v>Robusta</v>
      </c>
      <c r="J627" t="str">
        <f>INDEX(products!$A$1:$I$49,MATCH(Table2[[#This Row],[Product ID]],products!$A$1:$A$49,0),9)</f>
        <v>Light</v>
      </c>
      <c r="K627" s="4">
        <f>INDEX(products!$A$1:$I$49,MATCH(Table2[[#This Row],[Product ID]],products!$A$1:$A$49,0),4)</f>
        <v>0.5</v>
      </c>
      <c r="L627" s="7">
        <f>INDEX(products!$A$1:$I$49,MATCH(Table2[[#This Row],[Product ID]],products!$A$1:$A$49,0),5)</f>
        <v>7.169999999999999</v>
      </c>
      <c r="M627" s="7">
        <f t="shared" si="9"/>
        <v>35.849999999999994</v>
      </c>
      <c r="N627" t="str">
        <f>_xlfn.XLOOKUP(C627,customers!$A$1:$A$1001,customers!$I$1:$I$1001,,0)</f>
        <v>No</v>
      </c>
    </row>
    <row r="628" spans="1:14" x14ac:dyDescent="0.3">
      <c r="A628" s="2" t="s">
        <v>4023</v>
      </c>
      <c r="B628" s="5">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INDEX(products!$A$1:$I$49,MATCH(Table2[[#This Row],[Product ID]],products!$A$1:$A$49,0),8)</f>
        <v>Arabica</v>
      </c>
      <c r="J628" t="str">
        <f>INDEX(products!$A$1:$I$49,MATCH(Table2[[#This Row],[Product ID]],products!$A$1:$A$49,0),9)</f>
        <v>Medium</v>
      </c>
      <c r="K628" s="4">
        <f>INDEX(products!$A$1:$I$49,MATCH(Table2[[#This Row],[Product ID]],products!$A$1:$A$49,0),4)</f>
        <v>2.5</v>
      </c>
      <c r="L628" s="7">
        <f>INDEX(products!$A$1:$I$49,MATCH(Table2[[#This Row],[Product ID]],products!$A$1:$A$49,0),5)</f>
        <v>25.874999999999996</v>
      </c>
      <c r="M628" s="7">
        <f t="shared" si="9"/>
        <v>77.624999999999986</v>
      </c>
      <c r="N628" t="str">
        <f>_xlfn.XLOOKUP(C628,customers!$A$1:$A$1001,customers!$I$1:$I$1001,,0)</f>
        <v>No</v>
      </c>
    </row>
    <row r="629" spans="1:14" x14ac:dyDescent="0.3">
      <c r="A629" s="2" t="s">
        <v>4029</v>
      </c>
      <c r="B629" s="5">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INDEX(products!$A$1:$I$49,MATCH(Table2[[#This Row],[Product ID]],products!$A$1:$A$49,0),8)</f>
        <v>Excelsa</v>
      </c>
      <c r="J629" t="str">
        <f>INDEX(products!$A$1:$I$49,MATCH(Table2[[#This Row],[Product ID]],products!$A$1:$A$49,0),9)</f>
        <v>Medium</v>
      </c>
      <c r="K629" s="4">
        <f>INDEX(products!$A$1:$I$49,MATCH(Table2[[#This Row],[Product ID]],products!$A$1:$A$49,0),4)</f>
        <v>2.5</v>
      </c>
      <c r="L629" s="7">
        <f>INDEX(products!$A$1:$I$49,MATCH(Table2[[#This Row],[Product ID]],products!$A$1:$A$49,0),5)</f>
        <v>31.624999999999996</v>
      </c>
      <c r="M629" s="7">
        <f t="shared" si="9"/>
        <v>63.249999999999993</v>
      </c>
      <c r="N629" t="str">
        <f>_xlfn.XLOOKUP(C629,customers!$A$1:$A$1001,customers!$I$1:$I$1001,,0)</f>
        <v>Yes</v>
      </c>
    </row>
    <row r="630" spans="1:14" x14ac:dyDescent="0.3">
      <c r="A630" s="2" t="s">
        <v>4035</v>
      </c>
      <c r="B630" s="5">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INDEX(products!$A$1:$I$49,MATCH(Table2[[#This Row],[Product ID]],products!$A$1:$A$49,0),8)</f>
        <v>Excelsa</v>
      </c>
      <c r="J630" t="str">
        <f>INDEX(products!$A$1:$I$49,MATCH(Table2[[#This Row],[Product ID]],products!$A$1:$A$49,0),9)</f>
        <v>Light</v>
      </c>
      <c r="K630" s="4">
        <f>INDEX(products!$A$1:$I$49,MATCH(Table2[[#This Row],[Product ID]],products!$A$1:$A$49,0),4)</f>
        <v>0.2</v>
      </c>
      <c r="L630" s="7">
        <f>INDEX(products!$A$1:$I$49,MATCH(Table2[[#This Row],[Product ID]],products!$A$1:$A$49,0),5)</f>
        <v>4.4550000000000001</v>
      </c>
      <c r="M630" s="7">
        <f t="shared" si="9"/>
        <v>26.73</v>
      </c>
      <c r="N630" t="str">
        <f>_xlfn.XLOOKUP(C630,customers!$A$1:$A$1001,customers!$I$1:$I$1001,,0)</f>
        <v>Yes</v>
      </c>
    </row>
    <row r="631" spans="1:14" x14ac:dyDescent="0.3">
      <c r="A631" s="2" t="s">
        <v>4035</v>
      </c>
      <c r="B631" s="5">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INDEX(products!$A$1:$I$49,MATCH(Table2[[#This Row],[Product ID]],products!$A$1:$A$49,0),8)</f>
        <v>Liberica</v>
      </c>
      <c r="J631" t="str">
        <f>INDEX(products!$A$1:$I$49,MATCH(Table2[[#This Row],[Product ID]],products!$A$1:$A$49,0),9)</f>
        <v>Dark</v>
      </c>
      <c r="K631" s="4">
        <f>INDEX(products!$A$1:$I$49,MATCH(Table2[[#This Row],[Product ID]],products!$A$1:$A$49,0),4)</f>
        <v>0.5</v>
      </c>
      <c r="L631" s="7">
        <f>INDEX(products!$A$1:$I$49,MATCH(Table2[[#This Row],[Product ID]],products!$A$1:$A$49,0),5)</f>
        <v>7.77</v>
      </c>
      <c r="M631" s="7">
        <f t="shared" si="9"/>
        <v>31.08</v>
      </c>
      <c r="N631" t="str">
        <f>_xlfn.XLOOKUP(C631,customers!$A$1:$A$1001,customers!$I$1:$I$1001,,0)</f>
        <v>Yes</v>
      </c>
    </row>
    <row r="632" spans="1:14" x14ac:dyDescent="0.3">
      <c r="A632" s="2" t="s">
        <v>4035</v>
      </c>
      <c r="B632" s="5">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INDEX(products!$A$1:$I$49,MATCH(Table2[[#This Row],[Product ID]],products!$A$1:$A$49,0),8)</f>
        <v>Arabica</v>
      </c>
      <c r="J632" t="str">
        <f>INDEX(products!$A$1:$I$49,MATCH(Table2[[#This Row],[Product ID]],products!$A$1:$A$49,0),9)</f>
        <v>Dark</v>
      </c>
      <c r="K632" s="4">
        <f>INDEX(products!$A$1:$I$49,MATCH(Table2[[#This Row],[Product ID]],products!$A$1:$A$49,0),4)</f>
        <v>0.2</v>
      </c>
      <c r="L632" s="7">
        <f>INDEX(products!$A$1:$I$49,MATCH(Table2[[#This Row],[Product ID]],products!$A$1:$A$49,0),5)</f>
        <v>2.9849999999999999</v>
      </c>
      <c r="M632" s="7">
        <f t="shared" si="9"/>
        <v>2.9849999999999999</v>
      </c>
      <c r="N632" t="str">
        <f>_xlfn.XLOOKUP(C632,customers!$A$1:$A$1001,customers!$I$1:$I$1001,,0)</f>
        <v>Yes</v>
      </c>
    </row>
    <row r="633" spans="1:14" x14ac:dyDescent="0.3">
      <c r="A633" s="2" t="s">
        <v>4035</v>
      </c>
      <c r="B633" s="5">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INDEX(products!$A$1:$I$49,MATCH(Table2[[#This Row],[Product ID]],products!$A$1:$A$49,0),8)</f>
        <v>Robusta</v>
      </c>
      <c r="J633" t="str">
        <f>INDEX(products!$A$1:$I$49,MATCH(Table2[[#This Row],[Product ID]],products!$A$1:$A$49,0),9)</f>
        <v>Dark</v>
      </c>
      <c r="K633" s="4">
        <f>INDEX(products!$A$1:$I$49,MATCH(Table2[[#This Row],[Product ID]],products!$A$1:$A$49,0),4)</f>
        <v>2.5</v>
      </c>
      <c r="L633" s="7">
        <f>INDEX(products!$A$1:$I$49,MATCH(Table2[[#This Row],[Product ID]],products!$A$1:$A$49,0),5)</f>
        <v>20.584999999999997</v>
      </c>
      <c r="M633" s="7">
        <f t="shared" si="9"/>
        <v>102.92499999999998</v>
      </c>
      <c r="N633" t="str">
        <f>_xlfn.XLOOKUP(C633,customers!$A$1:$A$1001,customers!$I$1:$I$1001,,0)</f>
        <v>Yes</v>
      </c>
    </row>
    <row r="634" spans="1:14" x14ac:dyDescent="0.3">
      <c r="A634" s="2" t="s">
        <v>4056</v>
      </c>
      <c r="B634" s="5">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INDEX(products!$A$1:$I$49,MATCH(Table2[[#This Row],[Product ID]],products!$A$1:$A$49,0),8)</f>
        <v>Excelsa</v>
      </c>
      <c r="J634" t="str">
        <f>INDEX(products!$A$1:$I$49,MATCH(Table2[[#This Row],[Product ID]],products!$A$1:$A$49,0),9)</f>
        <v>Light</v>
      </c>
      <c r="K634" s="4">
        <f>INDEX(products!$A$1:$I$49,MATCH(Table2[[#This Row],[Product ID]],products!$A$1:$A$49,0),4)</f>
        <v>0.5</v>
      </c>
      <c r="L634" s="7">
        <f>INDEX(products!$A$1:$I$49,MATCH(Table2[[#This Row],[Product ID]],products!$A$1:$A$49,0),5)</f>
        <v>8.91</v>
      </c>
      <c r="M634" s="7">
        <f t="shared" si="9"/>
        <v>35.64</v>
      </c>
      <c r="N634" t="str">
        <f>_xlfn.XLOOKUP(C634,customers!$A$1:$A$1001,customers!$I$1:$I$1001,,0)</f>
        <v>No</v>
      </c>
    </row>
    <row r="635" spans="1:14" x14ac:dyDescent="0.3">
      <c r="A635" s="2" t="s">
        <v>4062</v>
      </c>
      <c r="B635" s="5">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INDEX(products!$A$1:$I$49,MATCH(Table2[[#This Row],[Product ID]],products!$A$1:$A$49,0),8)</f>
        <v>Robusta</v>
      </c>
      <c r="J635" t="str">
        <f>INDEX(products!$A$1:$I$49,MATCH(Table2[[#This Row],[Product ID]],products!$A$1:$A$49,0),9)</f>
        <v>Light</v>
      </c>
      <c r="K635" s="4">
        <f>INDEX(products!$A$1:$I$49,MATCH(Table2[[#This Row],[Product ID]],products!$A$1:$A$49,0),4)</f>
        <v>1</v>
      </c>
      <c r="L635" s="7">
        <f>INDEX(products!$A$1:$I$49,MATCH(Table2[[#This Row],[Product ID]],products!$A$1:$A$49,0),5)</f>
        <v>11.95</v>
      </c>
      <c r="M635" s="7">
        <f t="shared" si="9"/>
        <v>47.8</v>
      </c>
      <c r="N635" t="str">
        <f>_xlfn.XLOOKUP(C635,customers!$A$1:$A$1001,customers!$I$1:$I$1001,,0)</f>
        <v>No</v>
      </c>
    </row>
    <row r="636" spans="1:14" x14ac:dyDescent="0.3">
      <c r="A636" s="2" t="s">
        <v>4068</v>
      </c>
      <c r="B636" s="5">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INDEX(products!$A$1:$I$49,MATCH(Table2[[#This Row],[Product ID]],products!$A$1:$A$49,0),8)</f>
        <v>Liberica</v>
      </c>
      <c r="J636" t="str">
        <f>INDEX(products!$A$1:$I$49,MATCH(Table2[[#This Row],[Product ID]],products!$A$1:$A$49,0),9)</f>
        <v>Medium</v>
      </c>
      <c r="K636" s="4">
        <f>INDEX(products!$A$1:$I$49,MATCH(Table2[[#This Row],[Product ID]],products!$A$1:$A$49,0),4)</f>
        <v>1</v>
      </c>
      <c r="L636" s="7">
        <f>INDEX(products!$A$1:$I$49,MATCH(Table2[[#This Row],[Product ID]],products!$A$1:$A$49,0),5)</f>
        <v>14.55</v>
      </c>
      <c r="M636" s="7">
        <f t="shared" si="9"/>
        <v>43.650000000000006</v>
      </c>
      <c r="N636" t="str">
        <f>_xlfn.XLOOKUP(C636,customers!$A$1:$A$1001,customers!$I$1:$I$1001,,0)</f>
        <v>No</v>
      </c>
    </row>
    <row r="637" spans="1:14" x14ac:dyDescent="0.3">
      <c r="A637" s="2" t="s">
        <v>4074</v>
      </c>
      <c r="B637" s="5">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INDEX(products!$A$1:$I$49,MATCH(Table2[[#This Row],[Product ID]],products!$A$1:$A$49,0),8)</f>
        <v>Excelsa</v>
      </c>
      <c r="J637" t="str">
        <f>INDEX(products!$A$1:$I$49,MATCH(Table2[[#This Row],[Product ID]],products!$A$1:$A$49,0),9)</f>
        <v>Light</v>
      </c>
      <c r="K637" s="4">
        <f>INDEX(products!$A$1:$I$49,MATCH(Table2[[#This Row],[Product ID]],products!$A$1:$A$49,0),4)</f>
        <v>0.5</v>
      </c>
      <c r="L637" s="7">
        <f>INDEX(products!$A$1:$I$49,MATCH(Table2[[#This Row],[Product ID]],products!$A$1:$A$49,0),5)</f>
        <v>8.91</v>
      </c>
      <c r="M637" s="7">
        <f t="shared" si="9"/>
        <v>35.64</v>
      </c>
      <c r="N637" t="str">
        <f>_xlfn.XLOOKUP(C637,customers!$A$1:$A$1001,customers!$I$1:$I$1001,,0)</f>
        <v>Yes</v>
      </c>
    </row>
    <row r="638" spans="1:14" x14ac:dyDescent="0.3">
      <c r="A638" s="2" t="s">
        <v>4080</v>
      </c>
      <c r="B638" s="5">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INDEX(products!$A$1:$I$49,MATCH(Table2[[#This Row],[Product ID]],products!$A$1:$A$49,0),8)</f>
        <v>Liberica</v>
      </c>
      <c r="J638" t="str">
        <f>INDEX(products!$A$1:$I$49,MATCH(Table2[[#This Row],[Product ID]],products!$A$1:$A$49,0),9)</f>
        <v>Light</v>
      </c>
      <c r="K638" s="4">
        <f>INDEX(products!$A$1:$I$49,MATCH(Table2[[#This Row],[Product ID]],products!$A$1:$A$49,0),4)</f>
        <v>1</v>
      </c>
      <c r="L638" s="7">
        <f>INDEX(products!$A$1:$I$49,MATCH(Table2[[#This Row],[Product ID]],products!$A$1:$A$49,0),5)</f>
        <v>15.85</v>
      </c>
      <c r="M638" s="7">
        <f t="shared" si="9"/>
        <v>95.1</v>
      </c>
      <c r="N638" t="str">
        <f>_xlfn.XLOOKUP(C638,customers!$A$1:$A$1001,customers!$I$1:$I$1001,,0)</f>
        <v>Yes</v>
      </c>
    </row>
    <row r="639" spans="1:14" x14ac:dyDescent="0.3">
      <c r="A639" s="2" t="s">
        <v>4086</v>
      </c>
      <c r="B639" s="5">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INDEX(products!$A$1:$I$49,MATCH(Table2[[#This Row],[Product ID]],products!$A$1:$A$49,0),8)</f>
        <v>Excelsa</v>
      </c>
      <c r="J639" t="str">
        <f>INDEX(products!$A$1:$I$49,MATCH(Table2[[#This Row],[Product ID]],products!$A$1:$A$49,0),9)</f>
        <v>Medium</v>
      </c>
      <c r="K639" s="4">
        <f>INDEX(products!$A$1:$I$49,MATCH(Table2[[#This Row],[Product ID]],products!$A$1:$A$49,0),4)</f>
        <v>2.5</v>
      </c>
      <c r="L639" s="7">
        <f>INDEX(products!$A$1:$I$49,MATCH(Table2[[#This Row],[Product ID]],products!$A$1:$A$49,0),5)</f>
        <v>31.624999999999996</v>
      </c>
      <c r="M639" s="7">
        <f t="shared" si="9"/>
        <v>31.624999999999996</v>
      </c>
      <c r="N639" t="str">
        <f>_xlfn.XLOOKUP(C639,customers!$A$1:$A$1001,customers!$I$1:$I$1001,,0)</f>
        <v>Yes</v>
      </c>
    </row>
    <row r="640" spans="1:14" x14ac:dyDescent="0.3">
      <c r="A640" s="2" t="s">
        <v>4093</v>
      </c>
      <c r="B640" s="5">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INDEX(products!$A$1:$I$49,MATCH(Table2[[#This Row],[Product ID]],products!$A$1:$A$49,0),8)</f>
        <v>Arabica</v>
      </c>
      <c r="J640" t="str">
        <f>INDEX(products!$A$1:$I$49,MATCH(Table2[[#This Row],[Product ID]],products!$A$1:$A$49,0),9)</f>
        <v>Medium</v>
      </c>
      <c r="K640" s="4">
        <f>INDEX(products!$A$1:$I$49,MATCH(Table2[[#This Row],[Product ID]],products!$A$1:$A$49,0),4)</f>
        <v>2.5</v>
      </c>
      <c r="L640" s="7">
        <f>INDEX(products!$A$1:$I$49,MATCH(Table2[[#This Row],[Product ID]],products!$A$1:$A$49,0),5)</f>
        <v>25.874999999999996</v>
      </c>
      <c r="M640" s="7">
        <f t="shared" si="9"/>
        <v>77.624999999999986</v>
      </c>
      <c r="N640" t="str">
        <f>_xlfn.XLOOKUP(C640,customers!$A$1:$A$1001,customers!$I$1:$I$1001,,0)</f>
        <v>Yes</v>
      </c>
    </row>
    <row r="641" spans="1:14" x14ac:dyDescent="0.3">
      <c r="A641" s="2" t="s">
        <v>4098</v>
      </c>
      <c r="B641" s="5">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INDEX(products!$A$1:$I$49,MATCH(Table2[[#This Row],[Product ID]],products!$A$1:$A$49,0),8)</f>
        <v>Liberica</v>
      </c>
      <c r="J641" t="str">
        <f>INDEX(products!$A$1:$I$49,MATCH(Table2[[#This Row],[Product ID]],products!$A$1:$A$49,0),9)</f>
        <v>Dark</v>
      </c>
      <c r="K641" s="4">
        <f>INDEX(products!$A$1:$I$49,MATCH(Table2[[#This Row],[Product ID]],products!$A$1:$A$49,0),4)</f>
        <v>0.2</v>
      </c>
      <c r="L641" s="7">
        <f>INDEX(products!$A$1:$I$49,MATCH(Table2[[#This Row],[Product ID]],products!$A$1:$A$49,0),5)</f>
        <v>3.8849999999999998</v>
      </c>
      <c r="M641" s="7">
        <f t="shared" si="9"/>
        <v>3.8849999999999998</v>
      </c>
      <c r="N641" t="str">
        <f>_xlfn.XLOOKUP(C641,customers!$A$1:$A$1001,customers!$I$1:$I$1001,,0)</f>
        <v>Yes</v>
      </c>
    </row>
    <row r="642" spans="1:14" x14ac:dyDescent="0.3">
      <c r="A642" s="2" t="s">
        <v>4104</v>
      </c>
      <c r="B642" s="5">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INDEX(products!$A$1:$I$49,MATCH(Table2[[#This Row],[Product ID]],products!$A$1:$A$49,0),8)</f>
        <v>Robusta</v>
      </c>
      <c r="J642" t="str">
        <f>INDEX(products!$A$1:$I$49,MATCH(Table2[[#This Row],[Product ID]],products!$A$1:$A$49,0),9)</f>
        <v>Light</v>
      </c>
      <c r="K642" s="4">
        <f>INDEX(products!$A$1:$I$49,MATCH(Table2[[#This Row],[Product ID]],products!$A$1:$A$49,0),4)</f>
        <v>2.5</v>
      </c>
      <c r="L642" s="7">
        <f>INDEX(products!$A$1:$I$49,MATCH(Table2[[#This Row],[Product ID]],products!$A$1:$A$49,0),5)</f>
        <v>27.484999999999996</v>
      </c>
      <c r="M642" s="7">
        <f t="shared" si="9"/>
        <v>137.42499999999998</v>
      </c>
      <c r="N642" t="str">
        <f>_xlfn.XLOOKUP(C642,customers!$A$1:$A$1001,customers!$I$1:$I$1001,,0)</f>
        <v>No</v>
      </c>
    </row>
    <row r="643" spans="1:14" x14ac:dyDescent="0.3">
      <c r="A643" s="2" t="s">
        <v>4109</v>
      </c>
      <c r="B643" s="5">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INDEX(products!$A$1:$I$49,MATCH(Table2[[#This Row],[Product ID]],products!$A$1:$A$49,0),8)</f>
        <v>Robusta</v>
      </c>
      <c r="J643" t="str">
        <f>INDEX(products!$A$1:$I$49,MATCH(Table2[[#This Row],[Product ID]],products!$A$1:$A$49,0),9)</f>
        <v>Light</v>
      </c>
      <c r="K643" s="4">
        <f>INDEX(products!$A$1:$I$49,MATCH(Table2[[#This Row],[Product ID]],products!$A$1:$A$49,0),4)</f>
        <v>1</v>
      </c>
      <c r="L643" s="7">
        <f>INDEX(products!$A$1:$I$49,MATCH(Table2[[#This Row],[Product ID]],products!$A$1:$A$49,0),5)</f>
        <v>11.95</v>
      </c>
      <c r="M643" s="7">
        <f t="shared" ref="M643:M706" si="10">L643*E643</f>
        <v>35.849999999999994</v>
      </c>
      <c r="N643" t="str">
        <f>_xlfn.XLOOKUP(C643,customers!$A$1:$A$1001,customers!$I$1:$I$1001,,0)</f>
        <v>Yes</v>
      </c>
    </row>
    <row r="644" spans="1:14" x14ac:dyDescent="0.3">
      <c r="A644" s="2" t="s">
        <v>4115</v>
      </c>
      <c r="B644" s="5">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INDEX(products!$A$1:$I$49,MATCH(Table2[[#This Row],[Product ID]],products!$A$1:$A$49,0),8)</f>
        <v>Excelsa</v>
      </c>
      <c r="J644" t="str">
        <f>INDEX(products!$A$1:$I$49,MATCH(Table2[[#This Row],[Product ID]],products!$A$1:$A$49,0),9)</f>
        <v>Medium</v>
      </c>
      <c r="K644" s="4">
        <f>INDEX(products!$A$1:$I$49,MATCH(Table2[[#This Row],[Product ID]],products!$A$1:$A$49,0),4)</f>
        <v>0.2</v>
      </c>
      <c r="L644" s="7">
        <f>INDEX(products!$A$1:$I$49,MATCH(Table2[[#This Row],[Product ID]],products!$A$1:$A$49,0),5)</f>
        <v>4.125</v>
      </c>
      <c r="M644" s="7">
        <f t="shared" si="10"/>
        <v>8.25</v>
      </c>
      <c r="N644" t="str">
        <f>_xlfn.XLOOKUP(C644,customers!$A$1:$A$1001,customers!$I$1:$I$1001,,0)</f>
        <v>Yes</v>
      </c>
    </row>
    <row r="645" spans="1:14" x14ac:dyDescent="0.3">
      <c r="A645" s="2" t="s">
        <v>4123</v>
      </c>
      <c r="B645" s="5">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INDEX(products!$A$1:$I$49,MATCH(Table2[[#This Row],[Product ID]],products!$A$1:$A$49,0),8)</f>
        <v>Excelsa</v>
      </c>
      <c r="J645" t="str">
        <f>INDEX(products!$A$1:$I$49,MATCH(Table2[[#This Row],[Product ID]],products!$A$1:$A$49,0),9)</f>
        <v>Light</v>
      </c>
      <c r="K645" s="4">
        <f>INDEX(products!$A$1:$I$49,MATCH(Table2[[#This Row],[Product ID]],products!$A$1:$A$49,0),4)</f>
        <v>2.5</v>
      </c>
      <c r="L645" s="7">
        <f>INDEX(products!$A$1:$I$49,MATCH(Table2[[#This Row],[Product ID]],products!$A$1:$A$49,0),5)</f>
        <v>34.154999999999994</v>
      </c>
      <c r="M645" s="7">
        <f t="shared" si="10"/>
        <v>102.46499999999997</v>
      </c>
      <c r="N645" t="str">
        <f>_xlfn.XLOOKUP(C645,customers!$A$1:$A$1001,customers!$I$1:$I$1001,,0)</f>
        <v>Yes</v>
      </c>
    </row>
    <row r="646" spans="1:14" x14ac:dyDescent="0.3">
      <c r="A646" s="2" t="s">
        <v>4128</v>
      </c>
      <c r="B646" s="5">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INDEX(products!$A$1:$I$49,MATCH(Table2[[#This Row],[Product ID]],products!$A$1:$A$49,0),8)</f>
        <v>Robusta</v>
      </c>
      <c r="J646" t="str">
        <f>INDEX(products!$A$1:$I$49,MATCH(Table2[[#This Row],[Product ID]],products!$A$1:$A$49,0),9)</f>
        <v>Dark</v>
      </c>
      <c r="K646" s="4">
        <f>INDEX(products!$A$1:$I$49,MATCH(Table2[[#This Row],[Product ID]],products!$A$1:$A$49,0),4)</f>
        <v>2.5</v>
      </c>
      <c r="L646" s="7">
        <f>INDEX(products!$A$1:$I$49,MATCH(Table2[[#This Row],[Product ID]],products!$A$1:$A$49,0),5)</f>
        <v>20.584999999999997</v>
      </c>
      <c r="M646" s="7">
        <f t="shared" si="10"/>
        <v>41.169999999999995</v>
      </c>
      <c r="N646" t="str">
        <f>_xlfn.XLOOKUP(C646,customers!$A$1:$A$1001,customers!$I$1:$I$1001,,0)</f>
        <v>No</v>
      </c>
    </row>
    <row r="647" spans="1:14" x14ac:dyDescent="0.3">
      <c r="A647" s="2" t="s">
        <v>4133</v>
      </c>
      <c r="B647" s="5">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INDEX(products!$A$1:$I$49,MATCH(Table2[[#This Row],[Product ID]],products!$A$1:$A$49,0),8)</f>
        <v>Arabica</v>
      </c>
      <c r="J647" t="str">
        <f>INDEX(products!$A$1:$I$49,MATCH(Table2[[#This Row],[Product ID]],products!$A$1:$A$49,0),9)</f>
        <v>Dark</v>
      </c>
      <c r="K647" s="4">
        <f>INDEX(products!$A$1:$I$49,MATCH(Table2[[#This Row],[Product ID]],products!$A$1:$A$49,0),4)</f>
        <v>2.5</v>
      </c>
      <c r="L647" s="7">
        <f>INDEX(products!$A$1:$I$49,MATCH(Table2[[#This Row],[Product ID]],products!$A$1:$A$49,0),5)</f>
        <v>22.884999999999998</v>
      </c>
      <c r="M647" s="7">
        <f t="shared" si="10"/>
        <v>68.655000000000001</v>
      </c>
      <c r="N647" t="str">
        <f>_xlfn.XLOOKUP(C647,customers!$A$1:$A$1001,customers!$I$1:$I$1001,,0)</f>
        <v>Yes</v>
      </c>
    </row>
    <row r="648" spans="1:14" x14ac:dyDescent="0.3">
      <c r="A648" s="2" t="s">
        <v>4139</v>
      </c>
      <c r="B648" s="5">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INDEX(products!$A$1:$I$49,MATCH(Table2[[#This Row],[Product ID]],products!$A$1:$A$49,0),8)</f>
        <v>Arabica</v>
      </c>
      <c r="J648" t="str">
        <f>INDEX(products!$A$1:$I$49,MATCH(Table2[[#This Row],[Product ID]],products!$A$1:$A$49,0),9)</f>
        <v>Dark</v>
      </c>
      <c r="K648" s="4">
        <f>INDEX(products!$A$1:$I$49,MATCH(Table2[[#This Row],[Product ID]],products!$A$1:$A$49,0),4)</f>
        <v>1</v>
      </c>
      <c r="L648" s="7">
        <f>INDEX(products!$A$1:$I$49,MATCH(Table2[[#This Row],[Product ID]],products!$A$1:$A$49,0),5)</f>
        <v>9.9499999999999993</v>
      </c>
      <c r="M648" s="7">
        <f t="shared" si="10"/>
        <v>9.9499999999999993</v>
      </c>
      <c r="N648" t="str">
        <f>_xlfn.XLOOKUP(C648,customers!$A$1:$A$1001,customers!$I$1:$I$1001,,0)</f>
        <v>Yes</v>
      </c>
    </row>
    <row r="649" spans="1:14" x14ac:dyDescent="0.3">
      <c r="A649" s="2" t="s">
        <v>4145</v>
      </c>
      <c r="B649" s="5">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INDEX(products!$A$1:$I$49,MATCH(Table2[[#This Row],[Product ID]],products!$A$1:$A$49,0),8)</f>
        <v>Liberica</v>
      </c>
      <c r="J649" t="str">
        <f>INDEX(products!$A$1:$I$49,MATCH(Table2[[#This Row],[Product ID]],products!$A$1:$A$49,0),9)</f>
        <v>Light</v>
      </c>
      <c r="K649" s="4">
        <f>INDEX(products!$A$1:$I$49,MATCH(Table2[[#This Row],[Product ID]],products!$A$1:$A$49,0),4)</f>
        <v>0.5</v>
      </c>
      <c r="L649" s="7">
        <f>INDEX(products!$A$1:$I$49,MATCH(Table2[[#This Row],[Product ID]],products!$A$1:$A$49,0),5)</f>
        <v>9.51</v>
      </c>
      <c r="M649" s="7">
        <f t="shared" si="10"/>
        <v>28.53</v>
      </c>
      <c r="N649" t="str">
        <f>_xlfn.XLOOKUP(C649,customers!$A$1:$A$1001,customers!$I$1:$I$1001,,0)</f>
        <v>Yes</v>
      </c>
    </row>
    <row r="650" spans="1:14" x14ac:dyDescent="0.3">
      <c r="A650" s="2" t="s">
        <v>4151</v>
      </c>
      <c r="B650" s="5">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INDEX(products!$A$1:$I$49,MATCH(Table2[[#This Row],[Product ID]],products!$A$1:$A$49,0),8)</f>
        <v>Robusta</v>
      </c>
      <c r="J650" t="str">
        <f>INDEX(products!$A$1:$I$49,MATCH(Table2[[#This Row],[Product ID]],products!$A$1:$A$49,0),9)</f>
        <v>Dark</v>
      </c>
      <c r="K650" s="4">
        <f>INDEX(products!$A$1:$I$49,MATCH(Table2[[#This Row],[Product ID]],products!$A$1:$A$49,0),4)</f>
        <v>0.2</v>
      </c>
      <c r="L650" s="7">
        <f>INDEX(products!$A$1:$I$49,MATCH(Table2[[#This Row],[Product ID]],products!$A$1:$A$49,0),5)</f>
        <v>2.6849999999999996</v>
      </c>
      <c r="M650" s="7">
        <f t="shared" si="10"/>
        <v>16.11</v>
      </c>
      <c r="N650" t="str">
        <f>_xlfn.XLOOKUP(C650,customers!$A$1:$A$1001,customers!$I$1:$I$1001,,0)</f>
        <v>No</v>
      </c>
    </row>
    <row r="651" spans="1:14" x14ac:dyDescent="0.3">
      <c r="A651" s="2" t="s">
        <v>4157</v>
      </c>
      <c r="B651" s="5">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INDEX(products!$A$1:$I$49,MATCH(Table2[[#This Row],[Product ID]],products!$A$1:$A$49,0),8)</f>
        <v>Liberica</v>
      </c>
      <c r="J651" t="str">
        <f>INDEX(products!$A$1:$I$49,MATCH(Table2[[#This Row],[Product ID]],products!$A$1:$A$49,0),9)</f>
        <v>Light</v>
      </c>
      <c r="K651" s="4">
        <f>INDEX(products!$A$1:$I$49,MATCH(Table2[[#This Row],[Product ID]],products!$A$1:$A$49,0),4)</f>
        <v>1</v>
      </c>
      <c r="L651" s="7">
        <f>INDEX(products!$A$1:$I$49,MATCH(Table2[[#This Row],[Product ID]],products!$A$1:$A$49,0),5)</f>
        <v>15.85</v>
      </c>
      <c r="M651" s="7">
        <f t="shared" si="10"/>
        <v>95.1</v>
      </c>
      <c r="N651" t="str">
        <f>_xlfn.XLOOKUP(C651,customers!$A$1:$A$1001,customers!$I$1:$I$1001,,0)</f>
        <v>No</v>
      </c>
    </row>
    <row r="652" spans="1:14" x14ac:dyDescent="0.3">
      <c r="A652" s="2" t="s">
        <v>4163</v>
      </c>
      <c r="B652" s="5">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INDEX(products!$A$1:$I$49,MATCH(Table2[[#This Row],[Product ID]],products!$A$1:$A$49,0),8)</f>
        <v>Robusta</v>
      </c>
      <c r="J652" t="str">
        <f>INDEX(products!$A$1:$I$49,MATCH(Table2[[#This Row],[Product ID]],products!$A$1:$A$49,0),9)</f>
        <v>Dark</v>
      </c>
      <c r="K652" s="4">
        <f>INDEX(products!$A$1:$I$49,MATCH(Table2[[#This Row],[Product ID]],products!$A$1:$A$49,0),4)</f>
        <v>0.5</v>
      </c>
      <c r="L652" s="7">
        <f>INDEX(products!$A$1:$I$49,MATCH(Table2[[#This Row],[Product ID]],products!$A$1:$A$49,0),5)</f>
        <v>5.3699999999999992</v>
      </c>
      <c r="M652" s="7">
        <f t="shared" si="10"/>
        <v>5.3699999999999992</v>
      </c>
      <c r="N652" t="str">
        <f>_xlfn.XLOOKUP(C652,customers!$A$1:$A$1001,customers!$I$1:$I$1001,,0)</f>
        <v>Yes</v>
      </c>
    </row>
    <row r="653" spans="1:14" x14ac:dyDescent="0.3">
      <c r="A653" s="2" t="s">
        <v>4169</v>
      </c>
      <c r="B653" s="5">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INDEX(products!$A$1:$I$49,MATCH(Table2[[#This Row],[Product ID]],products!$A$1:$A$49,0),8)</f>
        <v>Robusta</v>
      </c>
      <c r="J653" t="str">
        <f>INDEX(products!$A$1:$I$49,MATCH(Table2[[#This Row],[Product ID]],products!$A$1:$A$49,0),9)</f>
        <v>Light</v>
      </c>
      <c r="K653" s="4">
        <f>INDEX(products!$A$1:$I$49,MATCH(Table2[[#This Row],[Product ID]],products!$A$1:$A$49,0),4)</f>
        <v>1</v>
      </c>
      <c r="L653" s="7">
        <f>INDEX(products!$A$1:$I$49,MATCH(Table2[[#This Row],[Product ID]],products!$A$1:$A$49,0),5)</f>
        <v>11.95</v>
      </c>
      <c r="M653" s="7">
        <f t="shared" si="10"/>
        <v>47.8</v>
      </c>
      <c r="N653" t="str">
        <f>_xlfn.XLOOKUP(C653,customers!$A$1:$A$1001,customers!$I$1:$I$1001,,0)</f>
        <v>No</v>
      </c>
    </row>
    <row r="654" spans="1:14" x14ac:dyDescent="0.3">
      <c r="A654" s="2" t="s">
        <v>4174</v>
      </c>
      <c r="B654" s="5">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INDEX(products!$A$1:$I$49,MATCH(Table2[[#This Row],[Product ID]],products!$A$1:$A$49,0),8)</f>
        <v>Liberica</v>
      </c>
      <c r="J654" t="str">
        <f>INDEX(products!$A$1:$I$49,MATCH(Table2[[#This Row],[Product ID]],products!$A$1:$A$49,0),9)</f>
        <v>Light</v>
      </c>
      <c r="K654" s="4">
        <f>INDEX(products!$A$1:$I$49,MATCH(Table2[[#This Row],[Product ID]],products!$A$1:$A$49,0),4)</f>
        <v>1</v>
      </c>
      <c r="L654" s="7">
        <f>INDEX(products!$A$1:$I$49,MATCH(Table2[[#This Row],[Product ID]],products!$A$1:$A$49,0),5)</f>
        <v>15.85</v>
      </c>
      <c r="M654" s="7">
        <f t="shared" si="10"/>
        <v>63.4</v>
      </c>
      <c r="N654" t="str">
        <f>_xlfn.XLOOKUP(C654,customers!$A$1:$A$1001,customers!$I$1:$I$1001,,0)</f>
        <v>No</v>
      </c>
    </row>
    <row r="655" spans="1:14" x14ac:dyDescent="0.3">
      <c r="A655" s="2" t="s">
        <v>4179</v>
      </c>
      <c r="B655" s="5">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INDEX(products!$A$1:$I$49,MATCH(Table2[[#This Row],[Product ID]],products!$A$1:$A$49,0),8)</f>
        <v>Arabica</v>
      </c>
      <c r="J655" t="str">
        <f>INDEX(products!$A$1:$I$49,MATCH(Table2[[#This Row],[Product ID]],products!$A$1:$A$49,0),9)</f>
        <v>Medium</v>
      </c>
      <c r="K655" s="4">
        <f>INDEX(products!$A$1:$I$49,MATCH(Table2[[#This Row],[Product ID]],products!$A$1:$A$49,0),4)</f>
        <v>2.5</v>
      </c>
      <c r="L655" s="7">
        <f>INDEX(products!$A$1:$I$49,MATCH(Table2[[#This Row],[Product ID]],products!$A$1:$A$49,0),5)</f>
        <v>25.874999999999996</v>
      </c>
      <c r="M655" s="7">
        <f t="shared" si="10"/>
        <v>103.49999999999999</v>
      </c>
      <c r="N655" t="str">
        <f>_xlfn.XLOOKUP(C655,customers!$A$1:$A$1001,customers!$I$1:$I$1001,,0)</f>
        <v>No</v>
      </c>
    </row>
    <row r="656" spans="1:14" x14ac:dyDescent="0.3">
      <c r="A656" s="2" t="s">
        <v>4185</v>
      </c>
      <c r="B656" s="5">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INDEX(products!$A$1:$I$49,MATCH(Table2[[#This Row],[Product ID]],products!$A$1:$A$49,0),8)</f>
        <v>Arabica</v>
      </c>
      <c r="J656" t="str">
        <f>INDEX(products!$A$1:$I$49,MATCH(Table2[[#This Row],[Product ID]],products!$A$1:$A$49,0),9)</f>
        <v>Dark</v>
      </c>
      <c r="K656" s="4">
        <f>INDEX(products!$A$1:$I$49,MATCH(Table2[[#This Row],[Product ID]],products!$A$1:$A$49,0),4)</f>
        <v>2.5</v>
      </c>
      <c r="L656" s="7">
        <f>INDEX(products!$A$1:$I$49,MATCH(Table2[[#This Row],[Product ID]],products!$A$1:$A$49,0),5)</f>
        <v>22.884999999999998</v>
      </c>
      <c r="M656" s="7">
        <f t="shared" si="10"/>
        <v>68.655000000000001</v>
      </c>
      <c r="N656" t="str">
        <f>_xlfn.XLOOKUP(C656,customers!$A$1:$A$1001,customers!$I$1:$I$1001,,0)</f>
        <v>No</v>
      </c>
    </row>
    <row r="657" spans="1:14" x14ac:dyDescent="0.3">
      <c r="A657" s="2" t="s">
        <v>4191</v>
      </c>
      <c r="B657" s="5">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INDEX(products!$A$1:$I$49,MATCH(Table2[[#This Row],[Product ID]],products!$A$1:$A$49,0),8)</f>
        <v>Robusta</v>
      </c>
      <c r="J657" t="str">
        <f>INDEX(products!$A$1:$I$49,MATCH(Table2[[#This Row],[Product ID]],products!$A$1:$A$49,0),9)</f>
        <v>Medium</v>
      </c>
      <c r="K657" s="4">
        <f>INDEX(products!$A$1:$I$49,MATCH(Table2[[#This Row],[Product ID]],products!$A$1:$A$49,0),4)</f>
        <v>2.5</v>
      </c>
      <c r="L657" s="7">
        <f>INDEX(products!$A$1:$I$49,MATCH(Table2[[#This Row],[Product ID]],products!$A$1:$A$49,0),5)</f>
        <v>22.884999999999998</v>
      </c>
      <c r="M657" s="7">
        <f t="shared" si="10"/>
        <v>45.769999999999996</v>
      </c>
      <c r="N657" t="str">
        <f>_xlfn.XLOOKUP(C657,customers!$A$1:$A$1001,customers!$I$1:$I$1001,,0)</f>
        <v>Yes</v>
      </c>
    </row>
    <row r="658" spans="1:14" x14ac:dyDescent="0.3">
      <c r="A658" s="2" t="s">
        <v>4196</v>
      </c>
      <c r="B658" s="5">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INDEX(products!$A$1:$I$49,MATCH(Table2[[#This Row],[Product ID]],products!$A$1:$A$49,0),8)</f>
        <v>Liberica</v>
      </c>
      <c r="J658" t="str">
        <f>INDEX(products!$A$1:$I$49,MATCH(Table2[[#This Row],[Product ID]],products!$A$1:$A$49,0),9)</f>
        <v>Dark</v>
      </c>
      <c r="K658" s="4">
        <f>INDEX(products!$A$1:$I$49,MATCH(Table2[[#This Row],[Product ID]],products!$A$1:$A$49,0),4)</f>
        <v>1</v>
      </c>
      <c r="L658" s="7">
        <f>INDEX(products!$A$1:$I$49,MATCH(Table2[[#This Row],[Product ID]],products!$A$1:$A$49,0),5)</f>
        <v>12.95</v>
      </c>
      <c r="M658" s="7">
        <f t="shared" si="10"/>
        <v>51.8</v>
      </c>
      <c r="N658" t="str">
        <f>_xlfn.XLOOKUP(C658,customers!$A$1:$A$1001,customers!$I$1:$I$1001,,0)</f>
        <v>No</v>
      </c>
    </row>
    <row r="659" spans="1:14" x14ac:dyDescent="0.3">
      <c r="A659" s="2" t="s">
        <v>4201</v>
      </c>
      <c r="B659" s="5">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INDEX(products!$A$1:$I$49,MATCH(Table2[[#This Row],[Product ID]],products!$A$1:$A$49,0),8)</f>
        <v>Arabica</v>
      </c>
      <c r="J659" t="str">
        <f>INDEX(products!$A$1:$I$49,MATCH(Table2[[#This Row],[Product ID]],products!$A$1:$A$49,0),9)</f>
        <v>Medium</v>
      </c>
      <c r="K659" s="4">
        <f>INDEX(products!$A$1:$I$49,MATCH(Table2[[#This Row],[Product ID]],products!$A$1:$A$49,0),4)</f>
        <v>0.5</v>
      </c>
      <c r="L659" s="7">
        <f>INDEX(products!$A$1:$I$49,MATCH(Table2[[#This Row],[Product ID]],products!$A$1:$A$49,0),5)</f>
        <v>6.75</v>
      </c>
      <c r="M659" s="7">
        <f t="shared" si="10"/>
        <v>13.5</v>
      </c>
      <c r="N659" t="str">
        <f>_xlfn.XLOOKUP(C659,customers!$A$1:$A$1001,customers!$I$1:$I$1001,,0)</f>
        <v>Yes</v>
      </c>
    </row>
    <row r="660" spans="1:14" x14ac:dyDescent="0.3">
      <c r="A660" s="2" t="s">
        <v>4207</v>
      </c>
      <c r="B660" s="5">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INDEX(products!$A$1:$I$49,MATCH(Table2[[#This Row],[Product ID]],products!$A$1:$A$49,0),8)</f>
        <v>Excelsa</v>
      </c>
      <c r="J660" t="str">
        <f>INDEX(products!$A$1:$I$49,MATCH(Table2[[#This Row],[Product ID]],products!$A$1:$A$49,0),9)</f>
        <v>Medium</v>
      </c>
      <c r="K660" s="4">
        <f>INDEX(products!$A$1:$I$49,MATCH(Table2[[#This Row],[Product ID]],products!$A$1:$A$49,0),4)</f>
        <v>0.5</v>
      </c>
      <c r="L660" s="7">
        <f>INDEX(products!$A$1:$I$49,MATCH(Table2[[#This Row],[Product ID]],products!$A$1:$A$49,0),5)</f>
        <v>8.25</v>
      </c>
      <c r="M660" s="7">
        <f t="shared" si="10"/>
        <v>24.75</v>
      </c>
      <c r="N660" t="str">
        <f>_xlfn.XLOOKUP(C660,customers!$A$1:$A$1001,customers!$I$1:$I$1001,,0)</f>
        <v>Yes</v>
      </c>
    </row>
    <row r="661" spans="1:14" x14ac:dyDescent="0.3">
      <c r="A661" s="2" t="s">
        <v>4211</v>
      </c>
      <c r="B661" s="5">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INDEX(products!$A$1:$I$49,MATCH(Table2[[#This Row],[Product ID]],products!$A$1:$A$49,0),8)</f>
        <v>Arabica</v>
      </c>
      <c r="J661" t="str">
        <f>INDEX(products!$A$1:$I$49,MATCH(Table2[[#This Row],[Product ID]],products!$A$1:$A$49,0),9)</f>
        <v>Dark</v>
      </c>
      <c r="K661" s="4">
        <f>INDEX(products!$A$1:$I$49,MATCH(Table2[[#This Row],[Product ID]],products!$A$1:$A$49,0),4)</f>
        <v>2.5</v>
      </c>
      <c r="L661" s="7">
        <f>INDEX(products!$A$1:$I$49,MATCH(Table2[[#This Row],[Product ID]],products!$A$1:$A$49,0),5)</f>
        <v>22.884999999999998</v>
      </c>
      <c r="M661" s="7">
        <f t="shared" si="10"/>
        <v>45.769999999999996</v>
      </c>
      <c r="N661" t="str">
        <f>_xlfn.XLOOKUP(C661,customers!$A$1:$A$1001,customers!$I$1:$I$1001,,0)</f>
        <v>Yes</v>
      </c>
    </row>
    <row r="662" spans="1:14" x14ac:dyDescent="0.3">
      <c r="A662" s="2" t="s">
        <v>4217</v>
      </c>
      <c r="B662" s="5">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INDEX(products!$A$1:$I$49,MATCH(Table2[[#This Row],[Product ID]],products!$A$1:$A$49,0),8)</f>
        <v>Excelsa</v>
      </c>
      <c r="J662" t="str">
        <f>INDEX(products!$A$1:$I$49,MATCH(Table2[[#This Row],[Product ID]],products!$A$1:$A$49,0),9)</f>
        <v>Light</v>
      </c>
      <c r="K662" s="4">
        <f>INDEX(products!$A$1:$I$49,MATCH(Table2[[#This Row],[Product ID]],products!$A$1:$A$49,0),4)</f>
        <v>0.5</v>
      </c>
      <c r="L662" s="7">
        <f>INDEX(products!$A$1:$I$49,MATCH(Table2[[#This Row],[Product ID]],products!$A$1:$A$49,0),5)</f>
        <v>8.91</v>
      </c>
      <c r="M662" s="7">
        <f t="shared" si="10"/>
        <v>53.46</v>
      </c>
      <c r="N662" t="str">
        <f>_xlfn.XLOOKUP(C662,customers!$A$1:$A$1001,customers!$I$1:$I$1001,,0)</f>
        <v>No</v>
      </c>
    </row>
    <row r="663" spans="1:14" x14ac:dyDescent="0.3">
      <c r="A663" s="2" t="s">
        <v>4223</v>
      </c>
      <c r="B663" s="5">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INDEX(products!$A$1:$I$49,MATCH(Table2[[#This Row],[Product ID]],products!$A$1:$A$49,0),8)</f>
        <v>Arabica</v>
      </c>
      <c r="J663" t="str">
        <f>INDEX(products!$A$1:$I$49,MATCH(Table2[[#This Row],[Product ID]],products!$A$1:$A$49,0),9)</f>
        <v>Medium</v>
      </c>
      <c r="K663" s="4">
        <f>INDEX(products!$A$1:$I$49,MATCH(Table2[[#This Row],[Product ID]],products!$A$1:$A$49,0),4)</f>
        <v>0.2</v>
      </c>
      <c r="L663" s="7">
        <f>INDEX(products!$A$1:$I$49,MATCH(Table2[[#This Row],[Product ID]],products!$A$1:$A$49,0),5)</f>
        <v>3.375</v>
      </c>
      <c r="M663" s="7">
        <f t="shared" si="10"/>
        <v>20.25</v>
      </c>
      <c r="N663" t="str">
        <f>_xlfn.XLOOKUP(C663,customers!$A$1:$A$1001,customers!$I$1:$I$1001,,0)</f>
        <v>Yes</v>
      </c>
    </row>
    <row r="664" spans="1:14" x14ac:dyDescent="0.3">
      <c r="A664" s="2" t="s">
        <v>4229</v>
      </c>
      <c r="B664" s="5">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INDEX(products!$A$1:$I$49,MATCH(Table2[[#This Row],[Product ID]],products!$A$1:$A$49,0),8)</f>
        <v>Liberica</v>
      </c>
      <c r="J664" t="str">
        <f>INDEX(products!$A$1:$I$49,MATCH(Table2[[#This Row],[Product ID]],products!$A$1:$A$49,0),9)</f>
        <v>Dark</v>
      </c>
      <c r="K664" s="4">
        <f>INDEX(products!$A$1:$I$49,MATCH(Table2[[#This Row],[Product ID]],products!$A$1:$A$49,0),4)</f>
        <v>2.5</v>
      </c>
      <c r="L664" s="7">
        <f>INDEX(products!$A$1:$I$49,MATCH(Table2[[#This Row],[Product ID]],products!$A$1:$A$49,0),5)</f>
        <v>29.784999999999997</v>
      </c>
      <c r="M664" s="7">
        <f t="shared" si="10"/>
        <v>148.92499999999998</v>
      </c>
      <c r="N664" t="str">
        <f>_xlfn.XLOOKUP(C664,customers!$A$1:$A$1001,customers!$I$1:$I$1001,,0)</f>
        <v>No</v>
      </c>
    </row>
    <row r="665" spans="1:14" x14ac:dyDescent="0.3">
      <c r="A665" s="2" t="s">
        <v>4234</v>
      </c>
      <c r="B665" s="5">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INDEX(products!$A$1:$I$49,MATCH(Table2[[#This Row],[Product ID]],products!$A$1:$A$49,0),8)</f>
        <v>Arabica</v>
      </c>
      <c r="J665" t="str">
        <f>INDEX(products!$A$1:$I$49,MATCH(Table2[[#This Row],[Product ID]],products!$A$1:$A$49,0),9)</f>
        <v>Medium</v>
      </c>
      <c r="K665" s="4">
        <f>INDEX(products!$A$1:$I$49,MATCH(Table2[[#This Row],[Product ID]],products!$A$1:$A$49,0),4)</f>
        <v>1</v>
      </c>
      <c r="L665" s="7">
        <f>INDEX(products!$A$1:$I$49,MATCH(Table2[[#This Row],[Product ID]],products!$A$1:$A$49,0),5)</f>
        <v>11.25</v>
      </c>
      <c r="M665" s="7">
        <f t="shared" si="10"/>
        <v>67.5</v>
      </c>
      <c r="N665" t="str">
        <f>_xlfn.XLOOKUP(C665,customers!$A$1:$A$1001,customers!$I$1:$I$1001,,0)</f>
        <v>No</v>
      </c>
    </row>
    <row r="666" spans="1:14" x14ac:dyDescent="0.3">
      <c r="A666" s="2" t="s">
        <v>4239</v>
      </c>
      <c r="B666" s="5">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INDEX(products!$A$1:$I$49,MATCH(Table2[[#This Row],[Product ID]],products!$A$1:$A$49,0),8)</f>
        <v>Excelsa</v>
      </c>
      <c r="J666" t="str">
        <f>INDEX(products!$A$1:$I$49,MATCH(Table2[[#This Row],[Product ID]],products!$A$1:$A$49,0),9)</f>
        <v>Dark</v>
      </c>
      <c r="K666" s="4">
        <f>INDEX(products!$A$1:$I$49,MATCH(Table2[[#This Row],[Product ID]],products!$A$1:$A$49,0),4)</f>
        <v>1</v>
      </c>
      <c r="L666" s="7">
        <f>INDEX(products!$A$1:$I$49,MATCH(Table2[[#This Row],[Product ID]],products!$A$1:$A$49,0),5)</f>
        <v>12.15</v>
      </c>
      <c r="M666" s="7">
        <f t="shared" si="10"/>
        <v>72.900000000000006</v>
      </c>
      <c r="N666" t="str">
        <f>_xlfn.XLOOKUP(C666,customers!$A$1:$A$1001,customers!$I$1:$I$1001,,0)</f>
        <v>No</v>
      </c>
    </row>
    <row r="667" spans="1:14" x14ac:dyDescent="0.3">
      <c r="A667" s="2" t="s">
        <v>4239</v>
      </c>
      <c r="B667" s="5">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INDEX(products!$A$1:$I$49,MATCH(Table2[[#This Row],[Product ID]],products!$A$1:$A$49,0),8)</f>
        <v>Liberica</v>
      </c>
      <c r="J667" t="str">
        <f>INDEX(products!$A$1:$I$49,MATCH(Table2[[#This Row],[Product ID]],products!$A$1:$A$49,0),9)</f>
        <v>Dark</v>
      </c>
      <c r="K667" s="4">
        <f>INDEX(products!$A$1:$I$49,MATCH(Table2[[#This Row],[Product ID]],products!$A$1:$A$49,0),4)</f>
        <v>0.2</v>
      </c>
      <c r="L667" s="7">
        <f>INDEX(products!$A$1:$I$49,MATCH(Table2[[#This Row],[Product ID]],products!$A$1:$A$49,0),5)</f>
        <v>3.8849999999999998</v>
      </c>
      <c r="M667" s="7">
        <f t="shared" si="10"/>
        <v>7.77</v>
      </c>
      <c r="N667" t="str">
        <f>_xlfn.XLOOKUP(C667,customers!$A$1:$A$1001,customers!$I$1:$I$1001,,0)</f>
        <v>No</v>
      </c>
    </row>
    <row r="668" spans="1:14" x14ac:dyDescent="0.3">
      <c r="A668" s="2" t="s">
        <v>4250</v>
      </c>
      <c r="B668" s="5">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INDEX(products!$A$1:$I$49,MATCH(Table2[[#This Row],[Product ID]],products!$A$1:$A$49,0),8)</f>
        <v>Arabica</v>
      </c>
      <c r="J668" t="str">
        <f>INDEX(products!$A$1:$I$49,MATCH(Table2[[#This Row],[Product ID]],products!$A$1:$A$49,0),9)</f>
        <v>Dark</v>
      </c>
      <c r="K668" s="4">
        <f>INDEX(products!$A$1:$I$49,MATCH(Table2[[#This Row],[Product ID]],products!$A$1:$A$49,0),4)</f>
        <v>2.5</v>
      </c>
      <c r="L668" s="7">
        <f>INDEX(products!$A$1:$I$49,MATCH(Table2[[#This Row],[Product ID]],products!$A$1:$A$49,0),5)</f>
        <v>22.884999999999998</v>
      </c>
      <c r="M668" s="7">
        <f t="shared" si="10"/>
        <v>91.539999999999992</v>
      </c>
      <c r="N668" t="str">
        <f>_xlfn.XLOOKUP(C668,customers!$A$1:$A$1001,customers!$I$1:$I$1001,,0)</f>
        <v>No</v>
      </c>
    </row>
    <row r="669" spans="1:14" x14ac:dyDescent="0.3">
      <c r="A669" s="2" t="s">
        <v>4256</v>
      </c>
      <c r="B669" s="5">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INDEX(products!$A$1:$I$49,MATCH(Table2[[#This Row],[Product ID]],products!$A$1:$A$49,0),8)</f>
        <v>Arabica</v>
      </c>
      <c r="J669" t="str">
        <f>INDEX(products!$A$1:$I$49,MATCH(Table2[[#This Row],[Product ID]],products!$A$1:$A$49,0),9)</f>
        <v>Dark</v>
      </c>
      <c r="K669" s="4">
        <f>INDEX(products!$A$1:$I$49,MATCH(Table2[[#This Row],[Product ID]],products!$A$1:$A$49,0),4)</f>
        <v>1</v>
      </c>
      <c r="L669" s="7">
        <f>INDEX(products!$A$1:$I$49,MATCH(Table2[[#This Row],[Product ID]],products!$A$1:$A$49,0),5)</f>
        <v>9.9499999999999993</v>
      </c>
      <c r="M669" s="7">
        <f t="shared" si="10"/>
        <v>59.699999999999996</v>
      </c>
      <c r="N669" t="str">
        <f>_xlfn.XLOOKUP(C669,customers!$A$1:$A$1001,customers!$I$1:$I$1001,,0)</f>
        <v>No</v>
      </c>
    </row>
    <row r="670" spans="1:14" x14ac:dyDescent="0.3">
      <c r="A670" s="2" t="s">
        <v>4262</v>
      </c>
      <c r="B670" s="5">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INDEX(products!$A$1:$I$49,MATCH(Table2[[#This Row],[Product ID]],products!$A$1:$A$49,0),8)</f>
        <v>Robusta</v>
      </c>
      <c r="J670" t="str">
        <f>INDEX(products!$A$1:$I$49,MATCH(Table2[[#This Row],[Product ID]],products!$A$1:$A$49,0),9)</f>
        <v>Light</v>
      </c>
      <c r="K670" s="4">
        <f>INDEX(products!$A$1:$I$49,MATCH(Table2[[#This Row],[Product ID]],products!$A$1:$A$49,0),4)</f>
        <v>2.5</v>
      </c>
      <c r="L670" s="7">
        <f>INDEX(products!$A$1:$I$49,MATCH(Table2[[#This Row],[Product ID]],products!$A$1:$A$49,0),5)</f>
        <v>27.484999999999996</v>
      </c>
      <c r="M670" s="7">
        <f t="shared" si="10"/>
        <v>137.42499999999998</v>
      </c>
      <c r="N670" t="str">
        <f>_xlfn.XLOOKUP(C670,customers!$A$1:$A$1001,customers!$I$1:$I$1001,,0)</f>
        <v>Yes</v>
      </c>
    </row>
    <row r="671" spans="1:14" x14ac:dyDescent="0.3">
      <c r="A671" s="2" t="s">
        <v>4268</v>
      </c>
      <c r="B671" s="5">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INDEX(products!$A$1:$I$49,MATCH(Table2[[#This Row],[Product ID]],products!$A$1:$A$49,0),8)</f>
        <v>Liberica</v>
      </c>
      <c r="J671" t="str">
        <f>INDEX(products!$A$1:$I$49,MATCH(Table2[[#This Row],[Product ID]],products!$A$1:$A$49,0),9)</f>
        <v>Medium</v>
      </c>
      <c r="K671" s="4">
        <f>INDEX(products!$A$1:$I$49,MATCH(Table2[[#This Row],[Product ID]],products!$A$1:$A$49,0),4)</f>
        <v>2.5</v>
      </c>
      <c r="L671" s="7">
        <f>INDEX(products!$A$1:$I$49,MATCH(Table2[[#This Row],[Product ID]],products!$A$1:$A$49,0),5)</f>
        <v>33.464999999999996</v>
      </c>
      <c r="M671" s="7">
        <f t="shared" si="10"/>
        <v>66.929999999999993</v>
      </c>
      <c r="N671" t="str">
        <f>_xlfn.XLOOKUP(C671,customers!$A$1:$A$1001,customers!$I$1:$I$1001,,0)</f>
        <v>No</v>
      </c>
    </row>
    <row r="672" spans="1:14" x14ac:dyDescent="0.3">
      <c r="A672" s="2" t="s">
        <v>4274</v>
      </c>
      <c r="B672" s="5">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INDEX(products!$A$1:$I$49,MATCH(Table2[[#This Row],[Product ID]],products!$A$1:$A$49,0),8)</f>
        <v>Liberica</v>
      </c>
      <c r="J672" t="str">
        <f>INDEX(products!$A$1:$I$49,MATCH(Table2[[#This Row],[Product ID]],products!$A$1:$A$49,0),9)</f>
        <v>Medium</v>
      </c>
      <c r="K672" s="4">
        <f>INDEX(products!$A$1:$I$49,MATCH(Table2[[#This Row],[Product ID]],products!$A$1:$A$49,0),4)</f>
        <v>0.2</v>
      </c>
      <c r="L672" s="7">
        <f>INDEX(products!$A$1:$I$49,MATCH(Table2[[#This Row],[Product ID]],products!$A$1:$A$49,0),5)</f>
        <v>4.3650000000000002</v>
      </c>
      <c r="M672" s="7">
        <f t="shared" si="10"/>
        <v>13.095000000000001</v>
      </c>
      <c r="N672" t="str">
        <f>_xlfn.XLOOKUP(C672,customers!$A$1:$A$1001,customers!$I$1:$I$1001,,0)</f>
        <v>Yes</v>
      </c>
    </row>
    <row r="673" spans="1:14" x14ac:dyDescent="0.3">
      <c r="A673" s="2" t="s">
        <v>4280</v>
      </c>
      <c r="B673" s="5">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INDEX(products!$A$1:$I$49,MATCH(Table2[[#This Row],[Product ID]],products!$A$1:$A$49,0),8)</f>
        <v>Robusta</v>
      </c>
      <c r="J673" t="str">
        <f>INDEX(products!$A$1:$I$49,MATCH(Table2[[#This Row],[Product ID]],products!$A$1:$A$49,0),9)</f>
        <v>Light</v>
      </c>
      <c r="K673" s="4">
        <f>INDEX(products!$A$1:$I$49,MATCH(Table2[[#This Row],[Product ID]],products!$A$1:$A$49,0),4)</f>
        <v>1</v>
      </c>
      <c r="L673" s="7">
        <f>INDEX(products!$A$1:$I$49,MATCH(Table2[[#This Row],[Product ID]],products!$A$1:$A$49,0),5)</f>
        <v>11.95</v>
      </c>
      <c r="M673" s="7">
        <f t="shared" si="10"/>
        <v>59.75</v>
      </c>
      <c r="N673" t="str">
        <f>_xlfn.XLOOKUP(C673,customers!$A$1:$A$1001,customers!$I$1:$I$1001,,0)</f>
        <v>No</v>
      </c>
    </row>
    <row r="674" spans="1:14" x14ac:dyDescent="0.3">
      <c r="A674" s="2" t="s">
        <v>4286</v>
      </c>
      <c r="B674" s="5">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INDEX(products!$A$1:$I$49,MATCH(Table2[[#This Row],[Product ID]],products!$A$1:$A$49,0),8)</f>
        <v>Liberica</v>
      </c>
      <c r="J674" t="str">
        <f>INDEX(products!$A$1:$I$49,MATCH(Table2[[#This Row],[Product ID]],products!$A$1:$A$49,0),9)</f>
        <v>Medium</v>
      </c>
      <c r="K674" s="4">
        <f>INDEX(products!$A$1:$I$49,MATCH(Table2[[#This Row],[Product ID]],products!$A$1:$A$49,0),4)</f>
        <v>0.5</v>
      </c>
      <c r="L674" s="7">
        <f>INDEX(products!$A$1:$I$49,MATCH(Table2[[#This Row],[Product ID]],products!$A$1:$A$49,0),5)</f>
        <v>8.73</v>
      </c>
      <c r="M674" s="7">
        <f t="shared" si="10"/>
        <v>43.650000000000006</v>
      </c>
      <c r="N674" t="str">
        <f>_xlfn.XLOOKUP(C674,customers!$A$1:$A$1001,customers!$I$1:$I$1001,,0)</f>
        <v>Yes</v>
      </c>
    </row>
    <row r="675" spans="1:14" x14ac:dyDescent="0.3">
      <c r="A675" s="2" t="s">
        <v>4291</v>
      </c>
      <c r="B675" s="5">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INDEX(products!$A$1:$I$49,MATCH(Table2[[#This Row],[Product ID]],products!$A$1:$A$49,0),8)</f>
        <v>Excelsa</v>
      </c>
      <c r="J675" t="str">
        <f>INDEX(products!$A$1:$I$49,MATCH(Table2[[#This Row],[Product ID]],products!$A$1:$A$49,0),9)</f>
        <v>Medium</v>
      </c>
      <c r="K675" s="4">
        <f>INDEX(products!$A$1:$I$49,MATCH(Table2[[#This Row],[Product ID]],products!$A$1:$A$49,0),4)</f>
        <v>1</v>
      </c>
      <c r="L675" s="7">
        <f>INDEX(products!$A$1:$I$49,MATCH(Table2[[#This Row],[Product ID]],products!$A$1:$A$49,0),5)</f>
        <v>13.75</v>
      </c>
      <c r="M675" s="7">
        <f t="shared" si="10"/>
        <v>82.5</v>
      </c>
      <c r="N675" t="str">
        <f>_xlfn.XLOOKUP(C675,customers!$A$1:$A$1001,customers!$I$1:$I$1001,,0)</f>
        <v>Yes</v>
      </c>
    </row>
    <row r="676" spans="1:14" x14ac:dyDescent="0.3">
      <c r="A676" s="2" t="s">
        <v>4297</v>
      </c>
      <c r="B676" s="5">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INDEX(products!$A$1:$I$49,MATCH(Table2[[#This Row],[Product ID]],products!$A$1:$A$49,0),8)</f>
        <v>Arabica</v>
      </c>
      <c r="J676" t="str">
        <f>INDEX(products!$A$1:$I$49,MATCH(Table2[[#This Row],[Product ID]],products!$A$1:$A$49,0),9)</f>
        <v>Light</v>
      </c>
      <c r="K676" s="4">
        <f>INDEX(products!$A$1:$I$49,MATCH(Table2[[#This Row],[Product ID]],products!$A$1:$A$49,0),4)</f>
        <v>2.5</v>
      </c>
      <c r="L676" s="7">
        <f>INDEX(products!$A$1:$I$49,MATCH(Table2[[#This Row],[Product ID]],products!$A$1:$A$49,0),5)</f>
        <v>29.784999999999997</v>
      </c>
      <c r="M676" s="7">
        <f t="shared" si="10"/>
        <v>178.70999999999998</v>
      </c>
      <c r="N676" t="str">
        <f>_xlfn.XLOOKUP(C676,customers!$A$1:$A$1001,customers!$I$1:$I$1001,,0)</f>
        <v>Yes</v>
      </c>
    </row>
    <row r="677" spans="1:14" x14ac:dyDescent="0.3">
      <c r="A677" s="2" t="s">
        <v>4303</v>
      </c>
      <c r="B677" s="5">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INDEX(products!$A$1:$I$49,MATCH(Table2[[#This Row],[Product ID]],products!$A$1:$A$49,0),8)</f>
        <v>Liberica</v>
      </c>
      <c r="J677" t="str">
        <f>INDEX(products!$A$1:$I$49,MATCH(Table2[[#This Row],[Product ID]],products!$A$1:$A$49,0),9)</f>
        <v>Dark</v>
      </c>
      <c r="K677" s="4">
        <f>INDEX(products!$A$1:$I$49,MATCH(Table2[[#This Row],[Product ID]],products!$A$1:$A$49,0),4)</f>
        <v>2.5</v>
      </c>
      <c r="L677" s="7">
        <f>INDEX(products!$A$1:$I$49,MATCH(Table2[[#This Row],[Product ID]],products!$A$1:$A$49,0),5)</f>
        <v>29.784999999999997</v>
      </c>
      <c r="M677" s="7">
        <f t="shared" si="10"/>
        <v>119.13999999999999</v>
      </c>
      <c r="N677" t="str">
        <f>_xlfn.XLOOKUP(C677,customers!$A$1:$A$1001,customers!$I$1:$I$1001,,0)</f>
        <v>Yes</v>
      </c>
    </row>
    <row r="678" spans="1:14" x14ac:dyDescent="0.3">
      <c r="A678" s="2" t="s">
        <v>4308</v>
      </c>
      <c r="B678" s="5">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INDEX(products!$A$1:$I$49,MATCH(Table2[[#This Row],[Product ID]],products!$A$1:$A$49,0),8)</f>
        <v>Liberica</v>
      </c>
      <c r="J678" t="str">
        <f>INDEX(products!$A$1:$I$49,MATCH(Table2[[#This Row],[Product ID]],products!$A$1:$A$49,0),9)</f>
        <v>Light</v>
      </c>
      <c r="K678" s="4">
        <f>INDEX(products!$A$1:$I$49,MATCH(Table2[[#This Row],[Product ID]],products!$A$1:$A$49,0),4)</f>
        <v>0.5</v>
      </c>
      <c r="L678" s="7">
        <f>INDEX(products!$A$1:$I$49,MATCH(Table2[[#This Row],[Product ID]],products!$A$1:$A$49,0),5)</f>
        <v>9.51</v>
      </c>
      <c r="M678" s="7">
        <f t="shared" si="10"/>
        <v>47.55</v>
      </c>
      <c r="N678" t="str">
        <f>_xlfn.XLOOKUP(C678,customers!$A$1:$A$1001,customers!$I$1:$I$1001,,0)</f>
        <v>No</v>
      </c>
    </row>
    <row r="679" spans="1:14" x14ac:dyDescent="0.3">
      <c r="A679" s="2" t="s">
        <v>4313</v>
      </c>
      <c r="B679" s="5">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INDEX(products!$A$1:$I$49,MATCH(Table2[[#This Row],[Product ID]],products!$A$1:$A$49,0),8)</f>
        <v>Liberica</v>
      </c>
      <c r="J679" t="str">
        <f>INDEX(products!$A$1:$I$49,MATCH(Table2[[#This Row],[Product ID]],products!$A$1:$A$49,0),9)</f>
        <v>Medium</v>
      </c>
      <c r="K679" s="4">
        <f>INDEX(products!$A$1:$I$49,MATCH(Table2[[#This Row],[Product ID]],products!$A$1:$A$49,0),4)</f>
        <v>0.5</v>
      </c>
      <c r="L679" s="7">
        <f>INDEX(products!$A$1:$I$49,MATCH(Table2[[#This Row],[Product ID]],products!$A$1:$A$49,0),5)</f>
        <v>8.73</v>
      </c>
      <c r="M679" s="7">
        <f t="shared" si="10"/>
        <v>43.650000000000006</v>
      </c>
      <c r="N679" t="str">
        <f>_xlfn.XLOOKUP(C679,customers!$A$1:$A$1001,customers!$I$1:$I$1001,,0)</f>
        <v>No</v>
      </c>
    </row>
    <row r="680" spans="1:14" x14ac:dyDescent="0.3">
      <c r="A680" s="2" t="s">
        <v>4319</v>
      </c>
      <c r="B680" s="5">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INDEX(products!$A$1:$I$49,MATCH(Table2[[#This Row],[Product ID]],products!$A$1:$A$49,0),8)</f>
        <v>Arabica</v>
      </c>
      <c r="J680" t="str">
        <f>INDEX(products!$A$1:$I$49,MATCH(Table2[[#This Row],[Product ID]],products!$A$1:$A$49,0),9)</f>
        <v>Light</v>
      </c>
      <c r="K680" s="4">
        <f>INDEX(products!$A$1:$I$49,MATCH(Table2[[#This Row],[Product ID]],products!$A$1:$A$49,0),4)</f>
        <v>2.5</v>
      </c>
      <c r="L680" s="7">
        <f>INDEX(products!$A$1:$I$49,MATCH(Table2[[#This Row],[Product ID]],products!$A$1:$A$49,0),5)</f>
        <v>29.784999999999997</v>
      </c>
      <c r="M680" s="7">
        <f t="shared" si="10"/>
        <v>178.70999999999998</v>
      </c>
      <c r="N680" t="str">
        <f>_xlfn.XLOOKUP(C680,customers!$A$1:$A$1001,customers!$I$1:$I$1001,,0)</f>
        <v>Yes</v>
      </c>
    </row>
    <row r="681" spans="1:14" x14ac:dyDescent="0.3">
      <c r="A681" s="2" t="s">
        <v>4325</v>
      </c>
      <c r="B681" s="5">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INDEX(products!$A$1:$I$49,MATCH(Table2[[#This Row],[Product ID]],products!$A$1:$A$49,0),8)</f>
        <v>Robusta</v>
      </c>
      <c r="J681" t="str">
        <f>INDEX(products!$A$1:$I$49,MATCH(Table2[[#This Row],[Product ID]],products!$A$1:$A$49,0),9)</f>
        <v>Light</v>
      </c>
      <c r="K681" s="4">
        <f>INDEX(products!$A$1:$I$49,MATCH(Table2[[#This Row],[Product ID]],products!$A$1:$A$49,0),4)</f>
        <v>2.5</v>
      </c>
      <c r="L681" s="7">
        <f>INDEX(products!$A$1:$I$49,MATCH(Table2[[#This Row],[Product ID]],products!$A$1:$A$49,0),5)</f>
        <v>27.484999999999996</v>
      </c>
      <c r="M681" s="7">
        <f t="shared" si="10"/>
        <v>27.484999999999996</v>
      </c>
      <c r="N681" t="str">
        <f>_xlfn.XLOOKUP(C681,customers!$A$1:$A$1001,customers!$I$1:$I$1001,,0)</f>
        <v>No</v>
      </c>
    </row>
    <row r="682" spans="1:14" x14ac:dyDescent="0.3">
      <c r="A682" s="2" t="s">
        <v>4331</v>
      </c>
      <c r="B682" s="5">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INDEX(products!$A$1:$I$49,MATCH(Table2[[#This Row],[Product ID]],products!$A$1:$A$49,0),8)</f>
        <v>Arabica</v>
      </c>
      <c r="J682" t="str">
        <f>INDEX(products!$A$1:$I$49,MATCH(Table2[[#This Row],[Product ID]],products!$A$1:$A$49,0),9)</f>
        <v>Medium</v>
      </c>
      <c r="K682" s="4">
        <f>INDEX(products!$A$1:$I$49,MATCH(Table2[[#This Row],[Product ID]],products!$A$1:$A$49,0),4)</f>
        <v>1</v>
      </c>
      <c r="L682" s="7">
        <f>INDEX(products!$A$1:$I$49,MATCH(Table2[[#This Row],[Product ID]],products!$A$1:$A$49,0),5)</f>
        <v>11.25</v>
      </c>
      <c r="M682" s="7">
        <f t="shared" si="10"/>
        <v>56.25</v>
      </c>
      <c r="N682" t="str">
        <f>_xlfn.XLOOKUP(C682,customers!$A$1:$A$1001,customers!$I$1:$I$1001,,0)</f>
        <v>No</v>
      </c>
    </row>
    <row r="683" spans="1:14" x14ac:dyDescent="0.3">
      <c r="A683" s="2" t="s">
        <v>4336</v>
      </c>
      <c r="B683" s="5">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INDEX(products!$A$1:$I$49,MATCH(Table2[[#This Row],[Product ID]],products!$A$1:$A$49,0),8)</f>
        <v>Liberica</v>
      </c>
      <c r="J683" t="str">
        <f>INDEX(products!$A$1:$I$49,MATCH(Table2[[#This Row],[Product ID]],products!$A$1:$A$49,0),9)</f>
        <v>Light</v>
      </c>
      <c r="K683" s="4">
        <f>INDEX(products!$A$1:$I$49,MATCH(Table2[[#This Row],[Product ID]],products!$A$1:$A$49,0),4)</f>
        <v>0.2</v>
      </c>
      <c r="L683" s="7">
        <f>INDEX(products!$A$1:$I$49,MATCH(Table2[[#This Row],[Product ID]],products!$A$1:$A$49,0),5)</f>
        <v>4.7549999999999999</v>
      </c>
      <c r="M683" s="7">
        <f t="shared" si="10"/>
        <v>9.51</v>
      </c>
      <c r="N683" t="str">
        <f>_xlfn.XLOOKUP(C683,customers!$A$1:$A$1001,customers!$I$1:$I$1001,,0)</f>
        <v>Yes</v>
      </c>
    </row>
    <row r="684" spans="1:14" x14ac:dyDescent="0.3">
      <c r="A684" s="2" t="s">
        <v>4342</v>
      </c>
      <c r="B684" s="5">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INDEX(products!$A$1:$I$49,MATCH(Table2[[#This Row],[Product ID]],products!$A$1:$A$49,0),8)</f>
        <v>Excelsa</v>
      </c>
      <c r="J684" t="str">
        <f>INDEX(products!$A$1:$I$49,MATCH(Table2[[#This Row],[Product ID]],products!$A$1:$A$49,0),9)</f>
        <v>Medium</v>
      </c>
      <c r="K684" s="4">
        <f>INDEX(products!$A$1:$I$49,MATCH(Table2[[#This Row],[Product ID]],products!$A$1:$A$49,0),4)</f>
        <v>0.2</v>
      </c>
      <c r="L684" s="7">
        <f>INDEX(products!$A$1:$I$49,MATCH(Table2[[#This Row],[Product ID]],products!$A$1:$A$49,0),5)</f>
        <v>4.125</v>
      </c>
      <c r="M684" s="7">
        <f t="shared" si="10"/>
        <v>8.25</v>
      </c>
      <c r="N684" t="str">
        <f>_xlfn.XLOOKUP(C684,customers!$A$1:$A$1001,customers!$I$1:$I$1001,,0)</f>
        <v>Yes</v>
      </c>
    </row>
    <row r="685" spans="1:14" x14ac:dyDescent="0.3">
      <c r="A685" s="2" t="s">
        <v>4348</v>
      </c>
      <c r="B685" s="5">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INDEX(products!$A$1:$I$49,MATCH(Table2[[#This Row],[Product ID]],products!$A$1:$A$49,0),8)</f>
        <v>Liberica</v>
      </c>
      <c r="J685" t="str">
        <f>INDEX(products!$A$1:$I$49,MATCH(Table2[[#This Row],[Product ID]],products!$A$1:$A$49,0),9)</f>
        <v>Dark</v>
      </c>
      <c r="K685" s="4">
        <f>INDEX(products!$A$1:$I$49,MATCH(Table2[[#This Row],[Product ID]],products!$A$1:$A$49,0),4)</f>
        <v>0.5</v>
      </c>
      <c r="L685" s="7">
        <f>INDEX(products!$A$1:$I$49,MATCH(Table2[[#This Row],[Product ID]],products!$A$1:$A$49,0),5)</f>
        <v>7.77</v>
      </c>
      <c r="M685" s="7">
        <f t="shared" si="10"/>
        <v>46.62</v>
      </c>
      <c r="N685" t="str">
        <f>_xlfn.XLOOKUP(C685,customers!$A$1:$A$1001,customers!$I$1:$I$1001,,0)</f>
        <v>No</v>
      </c>
    </row>
    <row r="686" spans="1:14" x14ac:dyDescent="0.3">
      <c r="A686" s="2" t="s">
        <v>4354</v>
      </c>
      <c r="B686" s="5">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INDEX(products!$A$1:$I$49,MATCH(Table2[[#This Row],[Product ID]],products!$A$1:$A$49,0),8)</f>
        <v>Robusta</v>
      </c>
      <c r="J686" t="str">
        <f>INDEX(products!$A$1:$I$49,MATCH(Table2[[#This Row],[Product ID]],products!$A$1:$A$49,0),9)</f>
        <v>Light</v>
      </c>
      <c r="K686" s="4">
        <f>INDEX(products!$A$1:$I$49,MATCH(Table2[[#This Row],[Product ID]],products!$A$1:$A$49,0),4)</f>
        <v>1</v>
      </c>
      <c r="L686" s="7">
        <f>INDEX(products!$A$1:$I$49,MATCH(Table2[[#This Row],[Product ID]],products!$A$1:$A$49,0),5)</f>
        <v>11.95</v>
      </c>
      <c r="M686" s="7">
        <f t="shared" si="10"/>
        <v>71.699999999999989</v>
      </c>
      <c r="N686" t="str">
        <f>_xlfn.XLOOKUP(C686,customers!$A$1:$A$1001,customers!$I$1:$I$1001,,0)</f>
        <v>No</v>
      </c>
    </row>
    <row r="687" spans="1:14" x14ac:dyDescent="0.3">
      <c r="A687" s="2" t="s">
        <v>4359</v>
      </c>
      <c r="B687" s="5">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INDEX(products!$A$1:$I$49,MATCH(Table2[[#This Row],[Product ID]],products!$A$1:$A$49,0),8)</f>
        <v>Liberica</v>
      </c>
      <c r="J687" t="str">
        <f>INDEX(products!$A$1:$I$49,MATCH(Table2[[#This Row],[Product ID]],products!$A$1:$A$49,0),9)</f>
        <v>Light</v>
      </c>
      <c r="K687" s="4">
        <f>INDEX(products!$A$1:$I$49,MATCH(Table2[[#This Row],[Product ID]],products!$A$1:$A$49,0),4)</f>
        <v>2.5</v>
      </c>
      <c r="L687" s="7">
        <f>INDEX(products!$A$1:$I$49,MATCH(Table2[[#This Row],[Product ID]],products!$A$1:$A$49,0),5)</f>
        <v>36.454999999999998</v>
      </c>
      <c r="M687" s="7">
        <f t="shared" si="10"/>
        <v>72.91</v>
      </c>
      <c r="N687" t="str">
        <f>_xlfn.XLOOKUP(C687,customers!$A$1:$A$1001,customers!$I$1:$I$1001,,0)</f>
        <v>Yes</v>
      </c>
    </row>
    <row r="688" spans="1:14" x14ac:dyDescent="0.3">
      <c r="A688" s="2" t="s">
        <v>4365</v>
      </c>
      <c r="B688" s="5">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INDEX(products!$A$1:$I$49,MATCH(Table2[[#This Row],[Product ID]],products!$A$1:$A$49,0),8)</f>
        <v>Robusta</v>
      </c>
      <c r="J688" t="str">
        <f>INDEX(products!$A$1:$I$49,MATCH(Table2[[#This Row],[Product ID]],products!$A$1:$A$49,0),9)</f>
        <v>Dark</v>
      </c>
      <c r="K688" s="4">
        <f>INDEX(products!$A$1:$I$49,MATCH(Table2[[#This Row],[Product ID]],products!$A$1:$A$49,0),4)</f>
        <v>0.2</v>
      </c>
      <c r="L688" s="7">
        <f>INDEX(products!$A$1:$I$49,MATCH(Table2[[#This Row],[Product ID]],products!$A$1:$A$49,0),5)</f>
        <v>2.6849999999999996</v>
      </c>
      <c r="M688" s="7">
        <f t="shared" si="10"/>
        <v>8.0549999999999997</v>
      </c>
      <c r="N688" t="str">
        <f>_xlfn.XLOOKUP(C688,customers!$A$1:$A$1001,customers!$I$1:$I$1001,,0)</f>
        <v>Yes</v>
      </c>
    </row>
    <row r="689" spans="1:14" x14ac:dyDescent="0.3">
      <c r="A689" s="2" t="s">
        <v>4371</v>
      </c>
      <c r="B689" s="5">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INDEX(products!$A$1:$I$49,MATCH(Table2[[#This Row],[Product ID]],products!$A$1:$A$49,0),8)</f>
        <v>Excelsa</v>
      </c>
      <c r="J689" t="str">
        <f>INDEX(products!$A$1:$I$49,MATCH(Table2[[#This Row],[Product ID]],products!$A$1:$A$49,0),9)</f>
        <v>Medium</v>
      </c>
      <c r="K689" s="4">
        <f>INDEX(products!$A$1:$I$49,MATCH(Table2[[#This Row],[Product ID]],products!$A$1:$A$49,0),4)</f>
        <v>0.5</v>
      </c>
      <c r="L689" s="7">
        <f>INDEX(products!$A$1:$I$49,MATCH(Table2[[#This Row],[Product ID]],products!$A$1:$A$49,0),5)</f>
        <v>8.25</v>
      </c>
      <c r="M689" s="7">
        <f t="shared" si="10"/>
        <v>16.5</v>
      </c>
      <c r="N689" t="str">
        <f>_xlfn.XLOOKUP(C689,customers!$A$1:$A$1001,customers!$I$1:$I$1001,,0)</f>
        <v>No</v>
      </c>
    </row>
    <row r="690" spans="1:14" x14ac:dyDescent="0.3">
      <c r="A690" s="2" t="s">
        <v>4377</v>
      </c>
      <c r="B690" s="5">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INDEX(products!$A$1:$I$49,MATCH(Table2[[#This Row],[Product ID]],products!$A$1:$A$49,0),8)</f>
        <v>Arabica</v>
      </c>
      <c r="J690" t="str">
        <f>INDEX(products!$A$1:$I$49,MATCH(Table2[[#This Row],[Product ID]],products!$A$1:$A$49,0),9)</f>
        <v>Light</v>
      </c>
      <c r="K690" s="4">
        <f>INDEX(products!$A$1:$I$49,MATCH(Table2[[#This Row],[Product ID]],products!$A$1:$A$49,0),4)</f>
        <v>1</v>
      </c>
      <c r="L690" s="7">
        <f>INDEX(products!$A$1:$I$49,MATCH(Table2[[#This Row],[Product ID]],products!$A$1:$A$49,0),5)</f>
        <v>12.95</v>
      </c>
      <c r="M690" s="7">
        <f t="shared" si="10"/>
        <v>64.75</v>
      </c>
      <c r="N690" t="str">
        <f>_xlfn.XLOOKUP(C690,customers!$A$1:$A$1001,customers!$I$1:$I$1001,,0)</f>
        <v>No</v>
      </c>
    </row>
    <row r="691" spans="1:14" x14ac:dyDescent="0.3">
      <c r="A691" s="2" t="s">
        <v>4383</v>
      </c>
      <c r="B691" s="5">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INDEX(products!$A$1:$I$49,MATCH(Table2[[#This Row],[Product ID]],products!$A$1:$A$49,0),8)</f>
        <v>Arabica</v>
      </c>
      <c r="J691" t="str">
        <f>INDEX(products!$A$1:$I$49,MATCH(Table2[[#This Row],[Product ID]],products!$A$1:$A$49,0),9)</f>
        <v>Medium</v>
      </c>
      <c r="K691" s="4">
        <f>INDEX(products!$A$1:$I$49,MATCH(Table2[[#This Row],[Product ID]],products!$A$1:$A$49,0),4)</f>
        <v>0.5</v>
      </c>
      <c r="L691" s="7">
        <f>INDEX(products!$A$1:$I$49,MATCH(Table2[[#This Row],[Product ID]],products!$A$1:$A$49,0),5)</f>
        <v>6.75</v>
      </c>
      <c r="M691" s="7">
        <f t="shared" si="10"/>
        <v>33.75</v>
      </c>
      <c r="N691" t="str">
        <f>_xlfn.XLOOKUP(C691,customers!$A$1:$A$1001,customers!$I$1:$I$1001,,0)</f>
        <v>No</v>
      </c>
    </row>
    <row r="692" spans="1:14" x14ac:dyDescent="0.3">
      <c r="A692" s="2" t="s">
        <v>4389</v>
      </c>
      <c r="B692" s="5">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INDEX(products!$A$1:$I$49,MATCH(Table2[[#This Row],[Product ID]],products!$A$1:$A$49,0),8)</f>
        <v>Liberica</v>
      </c>
      <c r="J692" t="str">
        <f>INDEX(products!$A$1:$I$49,MATCH(Table2[[#This Row],[Product ID]],products!$A$1:$A$49,0),9)</f>
        <v>Dark</v>
      </c>
      <c r="K692" s="4">
        <f>INDEX(products!$A$1:$I$49,MATCH(Table2[[#This Row],[Product ID]],products!$A$1:$A$49,0),4)</f>
        <v>2.5</v>
      </c>
      <c r="L692" s="7">
        <f>INDEX(products!$A$1:$I$49,MATCH(Table2[[#This Row],[Product ID]],products!$A$1:$A$49,0),5)</f>
        <v>29.784999999999997</v>
      </c>
      <c r="M692" s="7">
        <f t="shared" si="10"/>
        <v>178.70999999999998</v>
      </c>
      <c r="N692" t="str">
        <f>_xlfn.XLOOKUP(C692,customers!$A$1:$A$1001,customers!$I$1:$I$1001,,0)</f>
        <v>No</v>
      </c>
    </row>
    <row r="693" spans="1:14" x14ac:dyDescent="0.3">
      <c r="A693" s="2" t="s">
        <v>4393</v>
      </c>
      <c r="B693" s="5">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INDEX(products!$A$1:$I$49,MATCH(Table2[[#This Row],[Product ID]],products!$A$1:$A$49,0),8)</f>
        <v>Arabica</v>
      </c>
      <c r="J693" t="str">
        <f>INDEX(products!$A$1:$I$49,MATCH(Table2[[#This Row],[Product ID]],products!$A$1:$A$49,0),9)</f>
        <v>Medium</v>
      </c>
      <c r="K693" s="4">
        <f>INDEX(products!$A$1:$I$49,MATCH(Table2[[#This Row],[Product ID]],products!$A$1:$A$49,0),4)</f>
        <v>1</v>
      </c>
      <c r="L693" s="7">
        <f>INDEX(products!$A$1:$I$49,MATCH(Table2[[#This Row],[Product ID]],products!$A$1:$A$49,0),5)</f>
        <v>11.25</v>
      </c>
      <c r="M693" s="7">
        <f t="shared" si="10"/>
        <v>22.5</v>
      </c>
      <c r="N693" t="str">
        <f>_xlfn.XLOOKUP(C693,customers!$A$1:$A$1001,customers!$I$1:$I$1001,,0)</f>
        <v>No</v>
      </c>
    </row>
    <row r="694" spans="1:14" x14ac:dyDescent="0.3">
      <c r="A694" s="2" t="s">
        <v>4399</v>
      </c>
      <c r="B694" s="5">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INDEX(products!$A$1:$I$49,MATCH(Table2[[#This Row],[Product ID]],products!$A$1:$A$49,0),8)</f>
        <v>Liberica</v>
      </c>
      <c r="J694" t="str">
        <f>INDEX(products!$A$1:$I$49,MATCH(Table2[[#This Row],[Product ID]],products!$A$1:$A$49,0),9)</f>
        <v>Dark</v>
      </c>
      <c r="K694" s="4">
        <f>INDEX(products!$A$1:$I$49,MATCH(Table2[[#This Row],[Product ID]],products!$A$1:$A$49,0),4)</f>
        <v>1</v>
      </c>
      <c r="L694" s="7">
        <f>INDEX(products!$A$1:$I$49,MATCH(Table2[[#This Row],[Product ID]],products!$A$1:$A$49,0),5)</f>
        <v>12.95</v>
      </c>
      <c r="M694" s="7">
        <f t="shared" si="10"/>
        <v>12.95</v>
      </c>
      <c r="N694" t="str">
        <f>_xlfn.XLOOKUP(C694,customers!$A$1:$A$1001,customers!$I$1:$I$1001,,0)</f>
        <v>No</v>
      </c>
    </row>
    <row r="695" spans="1:14" x14ac:dyDescent="0.3">
      <c r="A695" s="2" t="s">
        <v>4405</v>
      </c>
      <c r="B695" s="5">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INDEX(products!$A$1:$I$49,MATCH(Table2[[#This Row],[Product ID]],products!$A$1:$A$49,0),8)</f>
        <v>Arabica</v>
      </c>
      <c r="J695" t="str">
        <f>INDEX(products!$A$1:$I$49,MATCH(Table2[[#This Row],[Product ID]],products!$A$1:$A$49,0),9)</f>
        <v>Medium</v>
      </c>
      <c r="K695" s="4">
        <f>INDEX(products!$A$1:$I$49,MATCH(Table2[[#This Row],[Product ID]],products!$A$1:$A$49,0),4)</f>
        <v>2.5</v>
      </c>
      <c r="L695" s="7">
        <f>INDEX(products!$A$1:$I$49,MATCH(Table2[[#This Row],[Product ID]],products!$A$1:$A$49,0),5)</f>
        <v>25.874999999999996</v>
      </c>
      <c r="M695" s="7">
        <f t="shared" si="10"/>
        <v>51.749999999999993</v>
      </c>
      <c r="N695" t="str">
        <f>_xlfn.XLOOKUP(C695,customers!$A$1:$A$1001,customers!$I$1:$I$1001,,0)</f>
        <v>Yes</v>
      </c>
    </row>
    <row r="696" spans="1:14" x14ac:dyDescent="0.3">
      <c r="A696" s="2" t="s">
        <v>4411</v>
      </c>
      <c r="B696" s="5">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INDEX(products!$A$1:$I$49,MATCH(Table2[[#This Row],[Product ID]],products!$A$1:$A$49,0),8)</f>
        <v>Excelsa</v>
      </c>
      <c r="J696" t="str">
        <f>INDEX(products!$A$1:$I$49,MATCH(Table2[[#This Row],[Product ID]],products!$A$1:$A$49,0),9)</f>
        <v>Dark</v>
      </c>
      <c r="K696" s="4">
        <f>INDEX(products!$A$1:$I$49,MATCH(Table2[[#This Row],[Product ID]],products!$A$1:$A$49,0),4)</f>
        <v>0.5</v>
      </c>
      <c r="L696" s="7">
        <f>INDEX(products!$A$1:$I$49,MATCH(Table2[[#This Row],[Product ID]],products!$A$1:$A$49,0),5)</f>
        <v>7.29</v>
      </c>
      <c r="M696" s="7">
        <f t="shared" si="10"/>
        <v>36.450000000000003</v>
      </c>
      <c r="N696" t="str">
        <f>_xlfn.XLOOKUP(C696,customers!$A$1:$A$1001,customers!$I$1:$I$1001,,0)</f>
        <v>No</v>
      </c>
    </row>
    <row r="697" spans="1:14" x14ac:dyDescent="0.3">
      <c r="A697" s="2" t="s">
        <v>4417</v>
      </c>
      <c r="B697" s="5">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INDEX(products!$A$1:$I$49,MATCH(Table2[[#This Row],[Product ID]],products!$A$1:$A$49,0),8)</f>
        <v>Liberica</v>
      </c>
      <c r="J697" t="str">
        <f>INDEX(products!$A$1:$I$49,MATCH(Table2[[#This Row],[Product ID]],products!$A$1:$A$49,0),9)</f>
        <v>Light</v>
      </c>
      <c r="K697" s="4">
        <f>INDEX(products!$A$1:$I$49,MATCH(Table2[[#This Row],[Product ID]],products!$A$1:$A$49,0),4)</f>
        <v>2.5</v>
      </c>
      <c r="L697" s="7">
        <f>INDEX(products!$A$1:$I$49,MATCH(Table2[[#This Row],[Product ID]],products!$A$1:$A$49,0),5)</f>
        <v>36.454999999999998</v>
      </c>
      <c r="M697" s="7">
        <f t="shared" si="10"/>
        <v>182.27499999999998</v>
      </c>
      <c r="N697" t="str">
        <f>_xlfn.XLOOKUP(C697,customers!$A$1:$A$1001,customers!$I$1:$I$1001,,0)</f>
        <v>Yes</v>
      </c>
    </row>
    <row r="698" spans="1:14" x14ac:dyDescent="0.3">
      <c r="A698" s="2" t="s">
        <v>4423</v>
      </c>
      <c r="B698" s="5">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INDEX(products!$A$1:$I$49,MATCH(Table2[[#This Row],[Product ID]],products!$A$1:$A$49,0),8)</f>
        <v>Liberica</v>
      </c>
      <c r="J698" t="str">
        <f>INDEX(products!$A$1:$I$49,MATCH(Table2[[#This Row],[Product ID]],products!$A$1:$A$49,0),9)</f>
        <v>Dark</v>
      </c>
      <c r="K698" s="4">
        <f>INDEX(products!$A$1:$I$49,MATCH(Table2[[#This Row],[Product ID]],products!$A$1:$A$49,0),4)</f>
        <v>0.5</v>
      </c>
      <c r="L698" s="7">
        <f>INDEX(products!$A$1:$I$49,MATCH(Table2[[#This Row],[Product ID]],products!$A$1:$A$49,0),5)</f>
        <v>7.77</v>
      </c>
      <c r="M698" s="7">
        <f t="shared" si="10"/>
        <v>31.08</v>
      </c>
      <c r="N698" t="str">
        <f>_xlfn.XLOOKUP(C698,customers!$A$1:$A$1001,customers!$I$1:$I$1001,,0)</f>
        <v>No</v>
      </c>
    </row>
    <row r="699" spans="1:14" x14ac:dyDescent="0.3">
      <c r="A699" s="2" t="s">
        <v>4429</v>
      </c>
      <c r="B699" s="5">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INDEX(products!$A$1:$I$49,MATCH(Table2[[#This Row],[Product ID]],products!$A$1:$A$49,0),8)</f>
        <v>Arabica</v>
      </c>
      <c r="J699" t="str">
        <f>INDEX(products!$A$1:$I$49,MATCH(Table2[[#This Row],[Product ID]],products!$A$1:$A$49,0),9)</f>
        <v>Medium</v>
      </c>
      <c r="K699" s="4">
        <f>INDEX(products!$A$1:$I$49,MATCH(Table2[[#This Row],[Product ID]],products!$A$1:$A$49,0),4)</f>
        <v>0.5</v>
      </c>
      <c r="L699" s="7">
        <f>INDEX(products!$A$1:$I$49,MATCH(Table2[[#This Row],[Product ID]],products!$A$1:$A$49,0),5)</f>
        <v>6.75</v>
      </c>
      <c r="M699" s="7">
        <f t="shared" si="10"/>
        <v>20.25</v>
      </c>
      <c r="N699" t="str">
        <f>_xlfn.XLOOKUP(C699,customers!$A$1:$A$1001,customers!$I$1:$I$1001,,0)</f>
        <v>No</v>
      </c>
    </row>
    <row r="700" spans="1:14" x14ac:dyDescent="0.3">
      <c r="A700" s="2" t="s">
        <v>4433</v>
      </c>
      <c r="B700" s="5">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INDEX(products!$A$1:$I$49,MATCH(Table2[[#This Row],[Product ID]],products!$A$1:$A$49,0),8)</f>
        <v>Liberica</v>
      </c>
      <c r="J700" t="str">
        <f>INDEX(products!$A$1:$I$49,MATCH(Table2[[#This Row],[Product ID]],products!$A$1:$A$49,0),9)</f>
        <v>Dark</v>
      </c>
      <c r="K700" s="4">
        <f>INDEX(products!$A$1:$I$49,MATCH(Table2[[#This Row],[Product ID]],products!$A$1:$A$49,0),4)</f>
        <v>1</v>
      </c>
      <c r="L700" s="7">
        <f>INDEX(products!$A$1:$I$49,MATCH(Table2[[#This Row],[Product ID]],products!$A$1:$A$49,0),5)</f>
        <v>12.95</v>
      </c>
      <c r="M700" s="7">
        <f t="shared" si="10"/>
        <v>25.9</v>
      </c>
      <c r="N700" t="str">
        <f>_xlfn.XLOOKUP(C700,customers!$A$1:$A$1001,customers!$I$1:$I$1001,,0)</f>
        <v>No</v>
      </c>
    </row>
    <row r="701" spans="1:14" x14ac:dyDescent="0.3">
      <c r="A701" s="2" t="s">
        <v>4439</v>
      </c>
      <c r="B701" s="5">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INDEX(products!$A$1:$I$49,MATCH(Table2[[#This Row],[Product ID]],products!$A$1:$A$49,0),8)</f>
        <v>Arabica</v>
      </c>
      <c r="J701" t="str">
        <f>INDEX(products!$A$1:$I$49,MATCH(Table2[[#This Row],[Product ID]],products!$A$1:$A$49,0),9)</f>
        <v>Dark</v>
      </c>
      <c r="K701" s="4">
        <f>INDEX(products!$A$1:$I$49,MATCH(Table2[[#This Row],[Product ID]],products!$A$1:$A$49,0),4)</f>
        <v>0.5</v>
      </c>
      <c r="L701" s="7">
        <f>INDEX(products!$A$1:$I$49,MATCH(Table2[[#This Row],[Product ID]],products!$A$1:$A$49,0),5)</f>
        <v>5.97</v>
      </c>
      <c r="M701" s="7">
        <f t="shared" si="10"/>
        <v>23.88</v>
      </c>
      <c r="N701" t="str">
        <f>_xlfn.XLOOKUP(C701,customers!$A$1:$A$1001,customers!$I$1:$I$1001,,0)</f>
        <v>Yes</v>
      </c>
    </row>
    <row r="702" spans="1:14" x14ac:dyDescent="0.3">
      <c r="A702" s="2" t="s">
        <v>4445</v>
      </c>
      <c r="B702" s="5">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INDEX(products!$A$1:$I$49,MATCH(Table2[[#This Row],[Product ID]],products!$A$1:$A$49,0),8)</f>
        <v>Liberica</v>
      </c>
      <c r="J702" t="str">
        <f>INDEX(products!$A$1:$I$49,MATCH(Table2[[#This Row],[Product ID]],products!$A$1:$A$49,0),9)</f>
        <v>Light</v>
      </c>
      <c r="K702" s="4">
        <f>INDEX(products!$A$1:$I$49,MATCH(Table2[[#This Row],[Product ID]],products!$A$1:$A$49,0),4)</f>
        <v>0.5</v>
      </c>
      <c r="L702" s="7">
        <f>INDEX(products!$A$1:$I$49,MATCH(Table2[[#This Row],[Product ID]],products!$A$1:$A$49,0),5)</f>
        <v>9.51</v>
      </c>
      <c r="M702" s="7">
        <f t="shared" si="10"/>
        <v>19.02</v>
      </c>
      <c r="N702" t="str">
        <f>_xlfn.XLOOKUP(C702,customers!$A$1:$A$1001,customers!$I$1:$I$1001,,0)</f>
        <v>No</v>
      </c>
    </row>
    <row r="703" spans="1:14" x14ac:dyDescent="0.3">
      <c r="A703" s="2" t="s">
        <v>4450</v>
      </c>
      <c r="B703" s="5">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INDEX(products!$A$1:$I$49,MATCH(Table2[[#This Row],[Product ID]],products!$A$1:$A$49,0),8)</f>
        <v>Arabica</v>
      </c>
      <c r="J703" t="str">
        <f>INDEX(products!$A$1:$I$49,MATCH(Table2[[#This Row],[Product ID]],products!$A$1:$A$49,0),9)</f>
        <v>Dark</v>
      </c>
      <c r="K703" s="4">
        <f>INDEX(products!$A$1:$I$49,MATCH(Table2[[#This Row],[Product ID]],products!$A$1:$A$49,0),4)</f>
        <v>0.5</v>
      </c>
      <c r="L703" s="7">
        <f>INDEX(products!$A$1:$I$49,MATCH(Table2[[#This Row],[Product ID]],products!$A$1:$A$49,0),5)</f>
        <v>5.97</v>
      </c>
      <c r="M703" s="7">
        <f t="shared" si="10"/>
        <v>29.849999999999998</v>
      </c>
      <c r="N703" t="str">
        <f>_xlfn.XLOOKUP(C703,customers!$A$1:$A$1001,customers!$I$1:$I$1001,,0)</f>
        <v>Yes</v>
      </c>
    </row>
    <row r="704" spans="1:14" x14ac:dyDescent="0.3">
      <c r="A704" s="2" t="s">
        <v>4456</v>
      </c>
      <c r="B704" s="5">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INDEX(products!$A$1:$I$49,MATCH(Table2[[#This Row],[Product ID]],products!$A$1:$A$49,0),8)</f>
        <v>Arabica</v>
      </c>
      <c r="J704" t="str">
        <f>INDEX(products!$A$1:$I$49,MATCH(Table2[[#This Row],[Product ID]],products!$A$1:$A$49,0),9)</f>
        <v>Light</v>
      </c>
      <c r="K704" s="4">
        <f>INDEX(products!$A$1:$I$49,MATCH(Table2[[#This Row],[Product ID]],products!$A$1:$A$49,0),4)</f>
        <v>0.5</v>
      </c>
      <c r="L704" s="7">
        <f>INDEX(products!$A$1:$I$49,MATCH(Table2[[#This Row],[Product ID]],products!$A$1:$A$49,0),5)</f>
        <v>7.77</v>
      </c>
      <c r="M704" s="7">
        <f t="shared" si="10"/>
        <v>7.77</v>
      </c>
      <c r="N704" t="str">
        <f>_xlfn.XLOOKUP(C704,customers!$A$1:$A$1001,customers!$I$1:$I$1001,,0)</f>
        <v>Yes</v>
      </c>
    </row>
    <row r="705" spans="1:14" x14ac:dyDescent="0.3">
      <c r="A705" s="2" t="s">
        <v>4461</v>
      </c>
      <c r="B705" s="5">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INDEX(products!$A$1:$I$49,MATCH(Table2[[#This Row],[Product ID]],products!$A$1:$A$49,0),8)</f>
        <v>Liberica</v>
      </c>
      <c r="J705" t="str">
        <f>INDEX(products!$A$1:$I$49,MATCH(Table2[[#This Row],[Product ID]],products!$A$1:$A$49,0),9)</f>
        <v>Dark</v>
      </c>
      <c r="K705" s="4">
        <f>INDEX(products!$A$1:$I$49,MATCH(Table2[[#This Row],[Product ID]],products!$A$1:$A$49,0),4)</f>
        <v>2.5</v>
      </c>
      <c r="L705" s="7">
        <f>INDEX(products!$A$1:$I$49,MATCH(Table2[[#This Row],[Product ID]],products!$A$1:$A$49,0),5)</f>
        <v>29.784999999999997</v>
      </c>
      <c r="M705" s="7">
        <f t="shared" si="10"/>
        <v>119.13999999999999</v>
      </c>
      <c r="N705" t="str">
        <f>_xlfn.XLOOKUP(C705,customers!$A$1:$A$1001,customers!$I$1:$I$1001,,0)</f>
        <v>Yes</v>
      </c>
    </row>
    <row r="706" spans="1:14" x14ac:dyDescent="0.3">
      <c r="A706" s="2" t="s">
        <v>4466</v>
      </c>
      <c r="B706" s="5">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INDEX(products!$A$1:$I$49,MATCH(Table2[[#This Row],[Product ID]],products!$A$1:$A$49,0),8)</f>
        <v>Excelsa</v>
      </c>
      <c r="J706" t="str">
        <f>INDEX(products!$A$1:$I$49,MATCH(Table2[[#This Row],[Product ID]],products!$A$1:$A$49,0),9)</f>
        <v>Dark</v>
      </c>
      <c r="K706" s="4">
        <f>INDEX(products!$A$1:$I$49,MATCH(Table2[[#This Row],[Product ID]],products!$A$1:$A$49,0),4)</f>
        <v>0.2</v>
      </c>
      <c r="L706" s="7">
        <f>INDEX(products!$A$1:$I$49,MATCH(Table2[[#This Row],[Product ID]],products!$A$1:$A$49,0),5)</f>
        <v>3.645</v>
      </c>
      <c r="M706" s="7">
        <f t="shared" si="10"/>
        <v>21.87</v>
      </c>
      <c r="N706" t="str">
        <f>_xlfn.XLOOKUP(C706,customers!$A$1:$A$1001,customers!$I$1:$I$1001,,0)</f>
        <v>Yes</v>
      </c>
    </row>
    <row r="707" spans="1:14" x14ac:dyDescent="0.3">
      <c r="A707" s="2" t="s">
        <v>4471</v>
      </c>
      <c r="B707" s="5">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INDEX(products!$A$1:$I$49,MATCH(Table2[[#This Row],[Product ID]],products!$A$1:$A$49,0),8)</f>
        <v>Excelsa</v>
      </c>
      <c r="J707" t="str">
        <f>INDEX(products!$A$1:$I$49,MATCH(Table2[[#This Row],[Product ID]],products!$A$1:$A$49,0),9)</f>
        <v>Light</v>
      </c>
      <c r="K707" s="4">
        <f>INDEX(products!$A$1:$I$49,MATCH(Table2[[#This Row],[Product ID]],products!$A$1:$A$49,0),4)</f>
        <v>0.5</v>
      </c>
      <c r="L707" s="7">
        <f>INDEX(products!$A$1:$I$49,MATCH(Table2[[#This Row],[Product ID]],products!$A$1:$A$49,0),5)</f>
        <v>8.91</v>
      </c>
      <c r="M707" s="7">
        <f t="shared" ref="M707:M770" si="11">L707*E707</f>
        <v>17.82</v>
      </c>
      <c r="N707" t="str">
        <f>_xlfn.XLOOKUP(C707,customers!$A$1:$A$1001,customers!$I$1:$I$1001,,0)</f>
        <v>No</v>
      </c>
    </row>
    <row r="708" spans="1:14" x14ac:dyDescent="0.3">
      <c r="A708" s="2" t="s">
        <v>4477</v>
      </c>
      <c r="B708" s="5">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INDEX(products!$A$1:$I$49,MATCH(Table2[[#This Row],[Product ID]],products!$A$1:$A$49,0),8)</f>
        <v>Excelsa</v>
      </c>
      <c r="J708" t="str">
        <f>INDEX(products!$A$1:$I$49,MATCH(Table2[[#This Row],[Product ID]],products!$A$1:$A$49,0),9)</f>
        <v>Medium</v>
      </c>
      <c r="K708" s="4">
        <f>INDEX(products!$A$1:$I$49,MATCH(Table2[[#This Row],[Product ID]],products!$A$1:$A$49,0),4)</f>
        <v>0.2</v>
      </c>
      <c r="L708" s="7">
        <f>INDEX(products!$A$1:$I$49,MATCH(Table2[[#This Row],[Product ID]],products!$A$1:$A$49,0),5)</f>
        <v>4.125</v>
      </c>
      <c r="M708" s="7">
        <f t="shared" si="11"/>
        <v>12.375</v>
      </c>
      <c r="N708" t="str">
        <f>_xlfn.XLOOKUP(C708,customers!$A$1:$A$1001,customers!$I$1:$I$1001,,0)</f>
        <v>No</v>
      </c>
    </row>
    <row r="709" spans="1:14" x14ac:dyDescent="0.3">
      <c r="A709" s="2" t="s">
        <v>4483</v>
      </c>
      <c r="B709" s="5">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INDEX(products!$A$1:$I$49,MATCH(Table2[[#This Row],[Product ID]],products!$A$1:$A$49,0),8)</f>
        <v>Liberica</v>
      </c>
      <c r="J709" t="str">
        <f>INDEX(products!$A$1:$I$49,MATCH(Table2[[#This Row],[Product ID]],products!$A$1:$A$49,0),9)</f>
        <v>Dark</v>
      </c>
      <c r="K709" s="4">
        <f>INDEX(products!$A$1:$I$49,MATCH(Table2[[#This Row],[Product ID]],products!$A$1:$A$49,0),4)</f>
        <v>1</v>
      </c>
      <c r="L709" s="7">
        <f>INDEX(products!$A$1:$I$49,MATCH(Table2[[#This Row],[Product ID]],products!$A$1:$A$49,0),5)</f>
        <v>12.95</v>
      </c>
      <c r="M709" s="7">
        <f t="shared" si="11"/>
        <v>25.9</v>
      </c>
      <c r="N709" t="str">
        <f>_xlfn.XLOOKUP(C709,customers!$A$1:$A$1001,customers!$I$1:$I$1001,,0)</f>
        <v>No</v>
      </c>
    </row>
    <row r="710" spans="1:14" x14ac:dyDescent="0.3">
      <c r="A710" s="2" t="s">
        <v>4488</v>
      </c>
      <c r="B710" s="5">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INDEX(products!$A$1:$I$49,MATCH(Table2[[#This Row],[Product ID]],products!$A$1:$A$49,0),8)</f>
        <v>Arabica</v>
      </c>
      <c r="J710" t="str">
        <f>INDEX(products!$A$1:$I$49,MATCH(Table2[[#This Row],[Product ID]],products!$A$1:$A$49,0),9)</f>
        <v>Medium</v>
      </c>
      <c r="K710" s="4">
        <f>INDEX(products!$A$1:$I$49,MATCH(Table2[[#This Row],[Product ID]],products!$A$1:$A$49,0),4)</f>
        <v>0.5</v>
      </c>
      <c r="L710" s="7">
        <f>INDEX(products!$A$1:$I$49,MATCH(Table2[[#This Row],[Product ID]],products!$A$1:$A$49,0),5)</f>
        <v>6.75</v>
      </c>
      <c r="M710" s="7">
        <f t="shared" si="11"/>
        <v>13.5</v>
      </c>
      <c r="N710" t="str">
        <f>_xlfn.XLOOKUP(C710,customers!$A$1:$A$1001,customers!$I$1:$I$1001,,0)</f>
        <v>Yes</v>
      </c>
    </row>
    <row r="711" spans="1:14" x14ac:dyDescent="0.3">
      <c r="A711" s="2" t="s">
        <v>4494</v>
      </c>
      <c r="B711" s="5">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INDEX(products!$A$1:$I$49,MATCH(Table2[[#This Row],[Product ID]],products!$A$1:$A$49,0),8)</f>
        <v>Excelsa</v>
      </c>
      <c r="J711" t="str">
        <f>INDEX(products!$A$1:$I$49,MATCH(Table2[[#This Row],[Product ID]],products!$A$1:$A$49,0),9)</f>
        <v>Light</v>
      </c>
      <c r="K711" s="4">
        <f>INDEX(products!$A$1:$I$49,MATCH(Table2[[#This Row],[Product ID]],products!$A$1:$A$49,0),4)</f>
        <v>0.5</v>
      </c>
      <c r="L711" s="7">
        <f>INDEX(products!$A$1:$I$49,MATCH(Table2[[#This Row],[Product ID]],products!$A$1:$A$49,0),5)</f>
        <v>8.91</v>
      </c>
      <c r="M711" s="7">
        <f t="shared" si="11"/>
        <v>17.82</v>
      </c>
      <c r="N711" t="str">
        <f>_xlfn.XLOOKUP(C711,customers!$A$1:$A$1001,customers!$I$1:$I$1001,,0)</f>
        <v>Yes</v>
      </c>
    </row>
    <row r="712" spans="1:14" x14ac:dyDescent="0.3">
      <c r="A712" s="2" t="s">
        <v>4499</v>
      </c>
      <c r="B712" s="5">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INDEX(products!$A$1:$I$49,MATCH(Table2[[#This Row],[Product ID]],products!$A$1:$A$49,0),8)</f>
        <v>Excelsa</v>
      </c>
      <c r="J712" t="str">
        <f>INDEX(products!$A$1:$I$49,MATCH(Table2[[#This Row],[Product ID]],products!$A$1:$A$49,0),9)</f>
        <v>Medium</v>
      </c>
      <c r="K712" s="4">
        <f>INDEX(products!$A$1:$I$49,MATCH(Table2[[#This Row],[Product ID]],products!$A$1:$A$49,0),4)</f>
        <v>0.5</v>
      </c>
      <c r="L712" s="7">
        <f>INDEX(products!$A$1:$I$49,MATCH(Table2[[#This Row],[Product ID]],products!$A$1:$A$49,0),5)</f>
        <v>8.25</v>
      </c>
      <c r="M712" s="7">
        <f t="shared" si="11"/>
        <v>24.75</v>
      </c>
      <c r="N712" t="str">
        <f>_xlfn.XLOOKUP(C712,customers!$A$1:$A$1001,customers!$I$1:$I$1001,,0)</f>
        <v>No</v>
      </c>
    </row>
    <row r="713" spans="1:14" x14ac:dyDescent="0.3">
      <c r="A713" s="2" t="s">
        <v>4505</v>
      </c>
      <c r="B713" s="5">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INDEX(products!$A$1:$I$49,MATCH(Table2[[#This Row],[Product ID]],products!$A$1:$A$49,0),8)</f>
        <v>Robusta</v>
      </c>
      <c r="J713" t="str">
        <f>INDEX(products!$A$1:$I$49,MATCH(Table2[[#This Row],[Product ID]],products!$A$1:$A$49,0),9)</f>
        <v>Medium</v>
      </c>
      <c r="K713" s="4">
        <f>INDEX(products!$A$1:$I$49,MATCH(Table2[[#This Row],[Product ID]],products!$A$1:$A$49,0),4)</f>
        <v>0.2</v>
      </c>
      <c r="L713" s="7">
        <f>INDEX(products!$A$1:$I$49,MATCH(Table2[[#This Row],[Product ID]],products!$A$1:$A$49,0),5)</f>
        <v>2.9849999999999999</v>
      </c>
      <c r="M713" s="7">
        <f t="shared" si="11"/>
        <v>17.91</v>
      </c>
      <c r="N713" t="str">
        <f>_xlfn.XLOOKUP(C713,customers!$A$1:$A$1001,customers!$I$1:$I$1001,,0)</f>
        <v>No</v>
      </c>
    </row>
    <row r="714" spans="1:14" x14ac:dyDescent="0.3">
      <c r="A714" s="2" t="s">
        <v>4512</v>
      </c>
      <c r="B714" s="5">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INDEX(products!$A$1:$I$49,MATCH(Table2[[#This Row],[Product ID]],products!$A$1:$A$49,0),8)</f>
        <v>Excelsa</v>
      </c>
      <c r="J714" t="str">
        <f>INDEX(products!$A$1:$I$49,MATCH(Table2[[#This Row],[Product ID]],products!$A$1:$A$49,0),9)</f>
        <v>Medium</v>
      </c>
      <c r="K714" s="4">
        <f>INDEX(products!$A$1:$I$49,MATCH(Table2[[#This Row],[Product ID]],products!$A$1:$A$49,0),4)</f>
        <v>0.5</v>
      </c>
      <c r="L714" s="7">
        <f>INDEX(products!$A$1:$I$49,MATCH(Table2[[#This Row],[Product ID]],products!$A$1:$A$49,0),5)</f>
        <v>8.25</v>
      </c>
      <c r="M714" s="7">
        <f t="shared" si="11"/>
        <v>16.5</v>
      </c>
      <c r="N714" t="str">
        <f>_xlfn.XLOOKUP(C714,customers!$A$1:$A$1001,customers!$I$1:$I$1001,,0)</f>
        <v>No</v>
      </c>
    </row>
    <row r="715" spans="1:14" x14ac:dyDescent="0.3">
      <c r="A715" s="2" t="s">
        <v>4516</v>
      </c>
      <c r="B715" s="5">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INDEX(products!$A$1:$I$49,MATCH(Table2[[#This Row],[Product ID]],products!$A$1:$A$49,0),8)</f>
        <v>Robusta</v>
      </c>
      <c r="J715" t="str">
        <f>INDEX(products!$A$1:$I$49,MATCH(Table2[[#This Row],[Product ID]],products!$A$1:$A$49,0),9)</f>
        <v>Medium</v>
      </c>
      <c r="K715" s="4">
        <f>INDEX(products!$A$1:$I$49,MATCH(Table2[[#This Row],[Product ID]],products!$A$1:$A$49,0),4)</f>
        <v>0.2</v>
      </c>
      <c r="L715" s="7">
        <f>INDEX(products!$A$1:$I$49,MATCH(Table2[[#This Row],[Product ID]],products!$A$1:$A$49,0),5)</f>
        <v>2.9849999999999999</v>
      </c>
      <c r="M715" s="7">
        <f t="shared" si="11"/>
        <v>2.9849999999999999</v>
      </c>
      <c r="N715" t="str">
        <f>_xlfn.XLOOKUP(C715,customers!$A$1:$A$1001,customers!$I$1:$I$1001,,0)</f>
        <v>No</v>
      </c>
    </row>
    <row r="716" spans="1:14" x14ac:dyDescent="0.3">
      <c r="A716" s="2" t="s">
        <v>4522</v>
      </c>
      <c r="B716" s="5">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INDEX(products!$A$1:$I$49,MATCH(Table2[[#This Row],[Product ID]],products!$A$1:$A$49,0),8)</f>
        <v>Excelsa</v>
      </c>
      <c r="J716" t="str">
        <f>INDEX(products!$A$1:$I$49,MATCH(Table2[[#This Row],[Product ID]],products!$A$1:$A$49,0),9)</f>
        <v>Dark</v>
      </c>
      <c r="K716" s="4">
        <f>INDEX(products!$A$1:$I$49,MATCH(Table2[[#This Row],[Product ID]],products!$A$1:$A$49,0),4)</f>
        <v>0.2</v>
      </c>
      <c r="L716" s="7">
        <f>INDEX(products!$A$1:$I$49,MATCH(Table2[[#This Row],[Product ID]],products!$A$1:$A$49,0),5)</f>
        <v>3.645</v>
      </c>
      <c r="M716" s="7">
        <f t="shared" si="11"/>
        <v>14.58</v>
      </c>
      <c r="N716" t="str">
        <f>_xlfn.XLOOKUP(C716,customers!$A$1:$A$1001,customers!$I$1:$I$1001,,0)</f>
        <v>Yes</v>
      </c>
    </row>
    <row r="717" spans="1:14" x14ac:dyDescent="0.3">
      <c r="A717" s="2" t="s">
        <v>4528</v>
      </c>
      <c r="B717" s="5">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INDEX(products!$A$1:$I$49,MATCH(Table2[[#This Row],[Product ID]],products!$A$1:$A$49,0),8)</f>
        <v>Excelsa</v>
      </c>
      <c r="J717" t="str">
        <f>INDEX(products!$A$1:$I$49,MATCH(Table2[[#This Row],[Product ID]],products!$A$1:$A$49,0),9)</f>
        <v>Light</v>
      </c>
      <c r="K717" s="4">
        <f>INDEX(products!$A$1:$I$49,MATCH(Table2[[#This Row],[Product ID]],products!$A$1:$A$49,0),4)</f>
        <v>1</v>
      </c>
      <c r="L717" s="7">
        <f>INDEX(products!$A$1:$I$49,MATCH(Table2[[#This Row],[Product ID]],products!$A$1:$A$49,0),5)</f>
        <v>14.85</v>
      </c>
      <c r="M717" s="7">
        <f t="shared" si="11"/>
        <v>89.1</v>
      </c>
      <c r="N717" t="str">
        <f>_xlfn.XLOOKUP(C717,customers!$A$1:$A$1001,customers!$I$1:$I$1001,,0)</f>
        <v>No</v>
      </c>
    </row>
    <row r="718" spans="1:14" x14ac:dyDescent="0.3">
      <c r="A718" s="2" t="s">
        <v>4533</v>
      </c>
      <c r="B718" s="5">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INDEX(products!$A$1:$I$49,MATCH(Table2[[#This Row],[Product ID]],products!$A$1:$A$49,0),8)</f>
        <v>Robusta</v>
      </c>
      <c r="J718" t="str">
        <f>INDEX(products!$A$1:$I$49,MATCH(Table2[[#This Row],[Product ID]],products!$A$1:$A$49,0),9)</f>
        <v>Light</v>
      </c>
      <c r="K718" s="4">
        <f>INDEX(products!$A$1:$I$49,MATCH(Table2[[#This Row],[Product ID]],products!$A$1:$A$49,0),4)</f>
        <v>1</v>
      </c>
      <c r="L718" s="7">
        <f>INDEX(products!$A$1:$I$49,MATCH(Table2[[#This Row],[Product ID]],products!$A$1:$A$49,0),5)</f>
        <v>11.95</v>
      </c>
      <c r="M718" s="7">
        <f t="shared" si="11"/>
        <v>35.849999999999994</v>
      </c>
      <c r="N718" t="str">
        <f>_xlfn.XLOOKUP(C718,customers!$A$1:$A$1001,customers!$I$1:$I$1001,,0)</f>
        <v>No</v>
      </c>
    </row>
    <row r="719" spans="1:14" x14ac:dyDescent="0.3">
      <c r="A719" s="2" t="s">
        <v>4539</v>
      </c>
      <c r="B719" s="5">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INDEX(products!$A$1:$I$49,MATCH(Table2[[#This Row],[Product ID]],products!$A$1:$A$49,0),8)</f>
        <v>Arabica</v>
      </c>
      <c r="J719" t="str">
        <f>INDEX(products!$A$1:$I$49,MATCH(Table2[[#This Row],[Product ID]],products!$A$1:$A$49,0),9)</f>
        <v>Dark</v>
      </c>
      <c r="K719" s="4">
        <f>INDEX(products!$A$1:$I$49,MATCH(Table2[[#This Row],[Product ID]],products!$A$1:$A$49,0),4)</f>
        <v>2.5</v>
      </c>
      <c r="L719" s="7">
        <f>INDEX(products!$A$1:$I$49,MATCH(Table2[[#This Row],[Product ID]],products!$A$1:$A$49,0),5)</f>
        <v>22.884999999999998</v>
      </c>
      <c r="M719" s="7">
        <f t="shared" si="11"/>
        <v>68.655000000000001</v>
      </c>
      <c r="N719" t="str">
        <f>_xlfn.XLOOKUP(C719,customers!$A$1:$A$1001,customers!$I$1:$I$1001,,0)</f>
        <v>No</v>
      </c>
    </row>
    <row r="720" spans="1:14" x14ac:dyDescent="0.3">
      <c r="A720" s="2" t="s">
        <v>4545</v>
      </c>
      <c r="B720" s="5">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INDEX(products!$A$1:$I$49,MATCH(Table2[[#This Row],[Product ID]],products!$A$1:$A$49,0),8)</f>
        <v>Liberica</v>
      </c>
      <c r="J720" t="str">
        <f>INDEX(products!$A$1:$I$49,MATCH(Table2[[#This Row],[Product ID]],products!$A$1:$A$49,0),9)</f>
        <v>Dark</v>
      </c>
      <c r="K720" s="4">
        <f>INDEX(products!$A$1:$I$49,MATCH(Table2[[#This Row],[Product ID]],products!$A$1:$A$49,0),4)</f>
        <v>1</v>
      </c>
      <c r="L720" s="7">
        <f>INDEX(products!$A$1:$I$49,MATCH(Table2[[#This Row],[Product ID]],products!$A$1:$A$49,0),5)</f>
        <v>12.95</v>
      </c>
      <c r="M720" s="7">
        <f t="shared" si="11"/>
        <v>38.849999999999994</v>
      </c>
      <c r="N720" t="str">
        <f>_xlfn.XLOOKUP(C720,customers!$A$1:$A$1001,customers!$I$1:$I$1001,,0)</f>
        <v>No</v>
      </c>
    </row>
    <row r="721" spans="1:14" x14ac:dyDescent="0.3">
      <c r="A721" s="2" t="s">
        <v>4551</v>
      </c>
      <c r="B721" s="5">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INDEX(products!$A$1:$I$49,MATCH(Table2[[#This Row],[Product ID]],products!$A$1:$A$49,0),8)</f>
        <v>Liberica</v>
      </c>
      <c r="J721" t="str">
        <f>INDEX(products!$A$1:$I$49,MATCH(Table2[[#This Row],[Product ID]],products!$A$1:$A$49,0),9)</f>
        <v>Light</v>
      </c>
      <c r="K721" s="4">
        <f>INDEX(products!$A$1:$I$49,MATCH(Table2[[#This Row],[Product ID]],products!$A$1:$A$49,0),4)</f>
        <v>1</v>
      </c>
      <c r="L721" s="7">
        <f>INDEX(products!$A$1:$I$49,MATCH(Table2[[#This Row],[Product ID]],products!$A$1:$A$49,0),5)</f>
        <v>15.85</v>
      </c>
      <c r="M721" s="7">
        <f t="shared" si="11"/>
        <v>79.25</v>
      </c>
      <c r="N721" t="str">
        <f>_xlfn.XLOOKUP(C721,customers!$A$1:$A$1001,customers!$I$1:$I$1001,,0)</f>
        <v>Yes</v>
      </c>
    </row>
    <row r="722" spans="1:14" x14ac:dyDescent="0.3">
      <c r="A722" s="2" t="s">
        <v>4557</v>
      </c>
      <c r="B722" s="5">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INDEX(products!$A$1:$I$49,MATCH(Table2[[#This Row],[Product ID]],products!$A$1:$A$49,0),8)</f>
        <v>Excelsa</v>
      </c>
      <c r="J722" t="str">
        <f>INDEX(products!$A$1:$I$49,MATCH(Table2[[#This Row],[Product ID]],products!$A$1:$A$49,0),9)</f>
        <v>Dark</v>
      </c>
      <c r="K722" s="4">
        <f>INDEX(products!$A$1:$I$49,MATCH(Table2[[#This Row],[Product ID]],products!$A$1:$A$49,0),4)</f>
        <v>0.5</v>
      </c>
      <c r="L722" s="7">
        <f>INDEX(products!$A$1:$I$49,MATCH(Table2[[#This Row],[Product ID]],products!$A$1:$A$49,0),5)</f>
        <v>7.29</v>
      </c>
      <c r="M722" s="7">
        <f t="shared" si="11"/>
        <v>36.450000000000003</v>
      </c>
      <c r="N722" t="str">
        <f>_xlfn.XLOOKUP(C722,customers!$A$1:$A$1001,customers!$I$1:$I$1001,,0)</f>
        <v>Yes</v>
      </c>
    </row>
    <row r="723" spans="1:14" x14ac:dyDescent="0.3">
      <c r="A723" s="2" t="s">
        <v>4563</v>
      </c>
      <c r="B723" s="5">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INDEX(products!$A$1:$I$49,MATCH(Table2[[#This Row],[Product ID]],products!$A$1:$A$49,0),8)</f>
        <v>Robusta</v>
      </c>
      <c r="J723" t="str">
        <f>INDEX(products!$A$1:$I$49,MATCH(Table2[[#This Row],[Product ID]],products!$A$1:$A$49,0),9)</f>
        <v>Medium</v>
      </c>
      <c r="K723" s="4">
        <f>INDEX(products!$A$1:$I$49,MATCH(Table2[[#This Row],[Product ID]],products!$A$1:$A$49,0),4)</f>
        <v>0.2</v>
      </c>
      <c r="L723" s="7">
        <f>INDEX(products!$A$1:$I$49,MATCH(Table2[[#This Row],[Product ID]],products!$A$1:$A$49,0),5)</f>
        <v>2.9849999999999999</v>
      </c>
      <c r="M723" s="7">
        <f t="shared" si="11"/>
        <v>8.9550000000000001</v>
      </c>
      <c r="N723" t="str">
        <f>_xlfn.XLOOKUP(C723,customers!$A$1:$A$1001,customers!$I$1:$I$1001,,0)</f>
        <v>Yes</v>
      </c>
    </row>
    <row r="724" spans="1:14" x14ac:dyDescent="0.3">
      <c r="A724" s="2" t="s">
        <v>4569</v>
      </c>
      <c r="B724" s="5">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INDEX(products!$A$1:$I$49,MATCH(Table2[[#This Row],[Product ID]],products!$A$1:$A$49,0),8)</f>
        <v>Excelsa</v>
      </c>
      <c r="J724" t="str">
        <f>INDEX(products!$A$1:$I$49,MATCH(Table2[[#This Row],[Product ID]],products!$A$1:$A$49,0),9)</f>
        <v>Dark</v>
      </c>
      <c r="K724" s="4">
        <f>INDEX(products!$A$1:$I$49,MATCH(Table2[[#This Row],[Product ID]],products!$A$1:$A$49,0),4)</f>
        <v>1</v>
      </c>
      <c r="L724" s="7">
        <f>INDEX(products!$A$1:$I$49,MATCH(Table2[[#This Row],[Product ID]],products!$A$1:$A$49,0),5)</f>
        <v>12.15</v>
      </c>
      <c r="M724" s="7">
        <f t="shared" si="11"/>
        <v>24.3</v>
      </c>
      <c r="N724" t="str">
        <f>_xlfn.XLOOKUP(C724,customers!$A$1:$A$1001,customers!$I$1:$I$1001,,0)</f>
        <v>No</v>
      </c>
    </row>
    <row r="725" spans="1:14" x14ac:dyDescent="0.3">
      <c r="A725" s="2" t="s">
        <v>4574</v>
      </c>
      <c r="B725" s="5">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INDEX(products!$A$1:$I$49,MATCH(Table2[[#This Row],[Product ID]],products!$A$1:$A$49,0),8)</f>
        <v>Excelsa</v>
      </c>
      <c r="J725" t="str">
        <f>INDEX(products!$A$1:$I$49,MATCH(Table2[[#This Row],[Product ID]],products!$A$1:$A$49,0),9)</f>
        <v>Medium</v>
      </c>
      <c r="K725" s="4">
        <f>INDEX(products!$A$1:$I$49,MATCH(Table2[[#This Row],[Product ID]],products!$A$1:$A$49,0),4)</f>
        <v>2.5</v>
      </c>
      <c r="L725" s="7">
        <f>INDEX(products!$A$1:$I$49,MATCH(Table2[[#This Row],[Product ID]],products!$A$1:$A$49,0),5)</f>
        <v>31.624999999999996</v>
      </c>
      <c r="M725" s="7">
        <f t="shared" si="11"/>
        <v>63.249999999999993</v>
      </c>
      <c r="N725" t="str">
        <f>_xlfn.XLOOKUP(C725,customers!$A$1:$A$1001,customers!$I$1:$I$1001,,0)</f>
        <v>No</v>
      </c>
    </row>
    <row r="726" spans="1:14" x14ac:dyDescent="0.3">
      <c r="A726" s="2" t="s">
        <v>4580</v>
      </c>
      <c r="B726" s="5">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INDEX(products!$A$1:$I$49,MATCH(Table2[[#This Row],[Product ID]],products!$A$1:$A$49,0),8)</f>
        <v>Arabica</v>
      </c>
      <c r="J726" t="str">
        <f>INDEX(products!$A$1:$I$49,MATCH(Table2[[#This Row],[Product ID]],products!$A$1:$A$49,0),9)</f>
        <v>Medium</v>
      </c>
      <c r="K726" s="4">
        <f>INDEX(products!$A$1:$I$49,MATCH(Table2[[#This Row],[Product ID]],products!$A$1:$A$49,0),4)</f>
        <v>0.2</v>
      </c>
      <c r="L726" s="7">
        <f>INDEX(products!$A$1:$I$49,MATCH(Table2[[#This Row],[Product ID]],products!$A$1:$A$49,0),5)</f>
        <v>3.375</v>
      </c>
      <c r="M726" s="7">
        <f t="shared" si="11"/>
        <v>6.75</v>
      </c>
      <c r="N726" t="str">
        <f>_xlfn.XLOOKUP(C726,customers!$A$1:$A$1001,customers!$I$1:$I$1001,,0)</f>
        <v>Yes</v>
      </c>
    </row>
    <row r="727" spans="1:14" x14ac:dyDescent="0.3">
      <c r="A727" s="2" t="s">
        <v>4585</v>
      </c>
      <c r="B727" s="5">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INDEX(products!$A$1:$I$49,MATCH(Table2[[#This Row],[Product ID]],products!$A$1:$A$49,0),8)</f>
        <v>Arabica</v>
      </c>
      <c r="J727" t="str">
        <f>INDEX(products!$A$1:$I$49,MATCH(Table2[[#This Row],[Product ID]],products!$A$1:$A$49,0),9)</f>
        <v>Light</v>
      </c>
      <c r="K727" s="4">
        <f>INDEX(products!$A$1:$I$49,MATCH(Table2[[#This Row],[Product ID]],products!$A$1:$A$49,0),4)</f>
        <v>0.2</v>
      </c>
      <c r="L727" s="7">
        <f>INDEX(products!$A$1:$I$49,MATCH(Table2[[#This Row],[Product ID]],products!$A$1:$A$49,0),5)</f>
        <v>3.8849999999999998</v>
      </c>
      <c r="M727" s="7">
        <f t="shared" si="11"/>
        <v>23.31</v>
      </c>
      <c r="N727" t="str">
        <f>_xlfn.XLOOKUP(C727,customers!$A$1:$A$1001,customers!$I$1:$I$1001,,0)</f>
        <v>No</v>
      </c>
    </row>
    <row r="728" spans="1:14" x14ac:dyDescent="0.3">
      <c r="A728" s="2" t="s">
        <v>4591</v>
      </c>
      <c r="B728" s="5">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INDEX(products!$A$1:$I$49,MATCH(Table2[[#This Row],[Product ID]],products!$A$1:$A$49,0),8)</f>
        <v>Liberica</v>
      </c>
      <c r="J728" t="str">
        <f>INDEX(products!$A$1:$I$49,MATCH(Table2[[#This Row],[Product ID]],products!$A$1:$A$49,0),9)</f>
        <v>Light</v>
      </c>
      <c r="K728" s="4">
        <f>INDEX(products!$A$1:$I$49,MATCH(Table2[[#This Row],[Product ID]],products!$A$1:$A$49,0),4)</f>
        <v>2.5</v>
      </c>
      <c r="L728" s="7">
        <f>INDEX(products!$A$1:$I$49,MATCH(Table2[[#This Row],[Product ID]],products!$A$1:$A$49,0),5)</f>
        <v>36.454999999999998</v>
      </c>
      <c r="M728" s="7">
        <f t="shared" si="11"/>
        <v>145.82</v>
      </c>
      <c r="N728" t="str">
        <f>_xlfn.XLOOKUP(C728,customers!$A$1:$A$1001,customers!$I$1:$I$1001,,0)</f>
        <v>No</v>
      </c>
    </row>
    <row r="729" spans="1:14" x14ac:dyDescent="0.3">
      <c r="A729" s="2" t="s">
        <v>4596</v>
      </c>
      <c r="B729" s="5">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INDEX(products!$A$1:$I$49,MATCH(Table2[[#This Row],[Product ID]],products!$A$1:$A$49,0),8)</f>
        <v>Robusta</v>
      </c>
      <c r="J729" t="str">
        <f>INDEX(products!$A$1:$I$49,MATCH(Table2[[#This Row],[Product ID]],products!$A$1:$A$49,0),9)</f>
        <v>Medium</v>
      </c>
      <c r="K729" s="4">
        <f>INDEX(products!$A$1:$I$49,MATCH(Table2[[#This Row],[Product ID]],products!$A$1:$A$49,0),4)</f>
        <v>0.5</v>
      </c>
      <c r="L729" s="7">
        <f>INDEX(products!$A$1:$I$49,MATCH(Table2[[#This Row],[Product ID]],products!$A$1:$A$49,0),5)</f>
        <v>5.97</v>
      </c>
      <c r="M729" s="7">
        <f t="shared" si="11"/>
        <v>29.849999999999998</v>
      </c>
      <c r="N729" t="str">
        <f>_xlfn.XLOOKUP(C729,customers!$A$1:$A$1001,customers!$I$1:$I$1001,,0)</f>
        <v>Yes</v>
      </c>
    </row>
    <row r="730" spans="1:14" x14ac:dyDescent="0.3">
      <c r="A730" s="2" t="s">
        <v>4602</v>
      </c>
      <c r="B730" s="5">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INDEX(products!$A$1:$I$49,MATCH(Table2[[#This Row],[Product ID]],products!$A$1:$A$49,0),8)</f>
        <v>Excelsa</v>
      </c>
      <c r="J730" t="str">
        <f>INDEX(products!$A$1:$I$49,MATCH(Table2[[#This Row],[Product ID]],products!$A$1:$A$49,0),9)</f>
        <v>Dark</v>
      </c>
      <c r="K730" s="4">
        <f>INDEX(products!$A$1:$I$49,MATCH(Table2[[#This Row],[Product ID]],products!$A$1:$A$49,0),4)</f>
        <v>0.5</v>
      </c>
      <c r="L730" s="7">
        <f>INDEX(products!$A$1:$I$49,MATCH(Table2[[#This Row],[Product ID]],products!$A$1:$A$49,0),5)</f>
        <v>7.29</v>
      </c>
      <c r="M730" s="7">
        <f t="shared" si="11"/>
        <v>21.87</v>
      </c>
      <c r="N730" t="str">
        <f>_xlfn.XLOOKUP(C730,customers!$A$1:$A$1001,customers!$I$1:$I$1001,,0)</f>
        <v>Yes</v>
      </c>
    </row>
    <row r="731" spans="1:14" x14ac:dyDescent="0.3">
      <c r="A731" s="2" t="s">
        <v>4608</v>
      </c>
      <c r="B731" s="5">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INDEX(products!$A$1:$I$49,MATCH(Table2[[#This Row],[Product ID]],products!$A$1:$A$49,0),8)</f>
        <v>Liberica</v>
      </c>
      <c r="J731" t="str">
        <f>INDEX(products!$A$1:$I$49,MATCH(Table2[[#This Row],[Product ID]],products!$A$1:$A$49,0),9)</f>
        <v>Medium</v>
      </c>
      <c r="K731" s="4">
        <f>INDEX(products!$A$1:$I$49,MATCH(Table2[[#This Row],[Product ID]],products!$A$1:$A$49,0),4)</f>
        <v>0.2</v>
      </c>
      <c r="L731" s="7">
        <f>INDEX(products!$A$1:$I$49,MATCH(Table2[[#This Row],[Product ID]],products!$A$1:$A$49,0),5)</f>
        <v>4.3650000000000002</v>
      </c>
      <c r="M731" s="7">
        <f t="shared" si="11"/>
        <v>4.3650000000000002</v>
      </c>
      <c r="N731" t="str">
        <f>_xlfn.XLOOKUP(C731,customers!$A$1:$A$1001,customers!$I$1:$I$1001,,0)</f>
        <v>No</v>
      </c>
    </row>
    <row r="732" spans="1:14" x14ac:dyDescent="0.3">
      <c r="A732" s="2" t="s">
        <v>4614</v>
      </c>
      <c r="B732" s="5">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INDEX(products!$A$1:$I$49,MATCH(Table2[[#This Row],[Product ID]],products!$A$1:$A$49,0),8)</f>
        <v>Liberica</v>
      </c>
      <c r="J732" t="str">
        <f>INDEX(products!$A$1:$I$49,MATCH(Table2[[#This Row],[Product ID]],products!$A$1:$A$49,0),9)</f>
        <v>Light</v>
      </c>
      <c r="K732" s="4">
        <f>INDEX(products!$A$1:$I$49,MATCH(Table2[[#This Row],[Product ID]],products!$A$1:$A$49,0),4)</f>
        <v>2.5</v>
      </c>
      <c r="L732" s="7">
        <f>INDEX(products!$A$1:$I$49,MATCH(Table2[[#This Row],[Product ID]],products!$A$1:$A$49,0),5)</f>
        <v>36.454999999999998</v>
      </c>
      <c r="M732" s="7">
        <f t="shared" si="11"/>
        <v>36.454999999999998</v>
      </c>
      <c r="N732" t="str">
        <f>_xlfn.XLOOKUP(C732,customers!$A$1:$A$1001,customers!$I$1:$I$1001,,0)</f>
        <v>No</v>
      </c>
    </row>
    <row r="733" spans="1:14" x14ac:dyDescent="0.3">
      <c r="A733" s="2" t="s">
        <v>4620</v>
      </c>
      <c r="B733" s="5">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INDEX(products!$A$1:$I$49,MATCH(Table2[[#This Row],[Product ID]],products!$A$1:$A$49,0),8)</f>
        <v>Liberica</v>
      </c>
      <c r="J733" t="str">
        <f>INDEX(products!$A$1:$I$49,MATCH(Table2[[#This Row],[Product ID]],products!$A$1:$A$49,0),9)</f>
        <v>Dark</v>
      </c>
      <c r="K733" s="4">
        <f>INDEX(products!$A$1:$I$49,MATCH(Table2[[#This Row],[Product ID]],products!$A$1:$A$49,0),4)</f>
        <v>0.2</v>
      </c>
      <c r="L733" s="7">
        <f>INDEX(products!$A$1:$I$49,MATCH(Table2[[#This Row],[Product ID]],products!$A$1:$A$49,0),5)</f>
        <v>3.8849999999999998</v>
      </c>
      <c r="M733" s="7">
        <f t="shared" si="11"/>
        <v>15.54</v>
      </c>
      <c r="N733" t="str">
        <f>_xlfn.XLOOKUP(C733,customers!$A$1:$A$1001,customers!$I$1:$I$1001,,0)</f>
        <v>Yes</v>
      </c>
    </row>
    <row r="734" spans="1:14" x14ac:dyDescent="0.3">
      <c r="A734" s="2" t="s">
        <v>4625</v>
      </c>
      <c r="B734" s="5">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INDEX(products!$A$1:$I$49,MATCH(Table2[[#This Row],[Product ID]],products!$A$1:$A$49,0),8)</f>
        <v>Excelsa</v>
      </c>
      <c r="J734" t="str">
        <f>INDEX(products!$A$1:$I$49,MATCH(Table2[[#This Row],[Product ID]],products!$A$1:$A$49,0),9)</f>
        <v>Light</v>
      </c>
      <c r="K734" s="4">
        <f>INDEX(products!$A$1:$I$49,MATCH(Table2[[#This Row],[Product ID]],products!$A$1:$A$49,0),4)</f>
        <v>0.2</v>
      </c>
      <c r="L734" s="7">
        <f>INDEX(products!$A$1:$I$49,MATCH(Table2[[#This Row],[Product ID]],products!$A$1:$A$49,0),5)</f>
        <v>4.4550000000000001</v>
      </c>
      <c r="M734" s="7">
        <f t="shared" si="11"/>
        <v>8.91</v>
      </c>
      <c r="N734" t="str">
        <f>_xlfn.XLOOKUP(C734,customers!$A$1:$A$1001,customers!$I$1:$I$1001,,0)</f>
        <v>No</v>
      </c>
    </row>
    <row r="735" spans="1:14" x14ac:dyDescent="0.3">
      <c r="A735" s="2" t="s">
        <v>4631</v>
      </c>
      <c r="B735" s="5">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INDEX(products!$A$1:$I$49,MATCH(Table2[[#This Row],[Product ID]],products!$A$1:$A$49,0),8)</f>
        <v>Liberica</v>
      </c>
      <c r="J735" t="str">
        <f>INDEX(products!$A$1:$I$49,MATCH(Table2[[#This Row],[Product ID]],products!$A$1:$A$49,0),9)</f>
        <v>Medium</v>
      </c>
      <c r="K735" s="4">
        <f>INDEX(products!$A$1:$I$49,MATCH(Table2[[#This Row],[Product ID]],products!$A$1:$A$49,0),4)</f>
        <v>2.5</v>
      </c>
      <c r="L735" s="7">
        <f>INDEX(products!$A$1:$I$49,MATCH(Table2[[#This Row],[Product ID]],products!$A$1:$A$49,0),5)</f>
        <v>33.464999999999996</v>
      </c>
      <c r="M735" s="7">
        <f t="shared" si="11"/>
        <v>100.39499999999998</v>
      </c>
      <c r="N735" t="str">
        <f>_xlfn.XLOOKUP(C735,customers!$A$1:$A$1001,customers!$I$1:$I$1001,,0)</f>
        <v>Yes</v>
      </c>
    </row>
    <row r="736" spans="1:14" x14ac:dyDescent="0.3">
      <c r="A736" s="2" t="s">
        <v>4637</v>
      </c>
      <c r="B736" s="5">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INDEX(products!$A$1:$I$49,MATCH(Table2[[#This Row],[Product ID]],products!$A$1:$A$49,0),8)</f>
        <v>Robusta</v>
      </c>
      <c r="J736" t="str">
        <f>INDEX(products!$A$1:$I$49,MATCH(Table2[[#This Row],[Product ID]],products!$A$1:$A$49,0),9)</f>
        <v>Dark</v>
      </c>
      <c r="K736" s="4">
        <f>INDEX(products!$A$1:$I$49,MATCH(Table2[[#This Row],[Product ID]],products!$A$1:$A$49,0),4)</f>
        <v>0.2</v>
      </c>
      <c r="L736" s="7">
        <f>INDEX(products!$A$1:$I$49,MATCH(Table2[[#This Row],[Product ID]],products!$A$1:$A$49,0),5)</f>
        <v>2.6849999999999996</v>
      </c>
      <c r="M736" s="7">
        <f t="shared" si="11"/>
        <v>13.424999999999997</v>
      </c>
      <c r="N736" t="str">
        <f>_xlfn.XLOOKUP(C736,customers!$A$1:$A$1001,customers!$I$1:$I$1001,,0)</f>
        <v>No</v>
      </c>
    </row>
    <row r="737" spans="1:14" x14ac:dyDescent="0.3">
      <c r="A737" s="2" t="s">
        <v>4642</v>
      </c>
      <c r="B737" s="5">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INDEX(products!$A$1:$I$49,MATCH(Table2[[#This Row],[Product ID]],products!$A$1:$A$49,0),8)</f>
        <v>Excelsa</v>
      </c>
      <c r="J737" t="str">
        <f>INDEX(products!$A$1:$I$49,MATCH(Table2[[#This Row],[Product ID]],products!$A$1:$A$49,0),9)</f>
        <v>Dark</v>
      </c>
      <c r="K737" s="4">
        <f>INDEX(products!$A$1:$I$49,MATCH(Table2[[#This Row],[Product ID]],products!$A$1:$A$49,0),4)</f>
        <v>0.2</v>
      </c>
      <c r="L737" s="7">
        <f>INDEX(products!$A$1:$I$49,MATCH(Table2[[#This Row],[Product ID]],products!$A$1:$A$49,0),5)</f>
        <v>3.645</v>
      </c>
      <c r="M737" s="7">
        <f t="shared" si="11"/>
        <v>21.87</v>
      </c>
      <c r="N737" t="str">
        <f>_xlfn.XLOOKUP(C737,customers!$A$1:$A$1001,customers!$I$1:$I$1001,,0)</f>
        <v>No</v>
      </c>
    </row>
    <row r="738" spans="1:14" x14ac:dyDescent="0.3">
      <c r="A738" s="2" t="s">
        <v>4647</v>
      </c>
      <c r="B738" s="5">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INDEX(products!$A$1:$I$49,MATCH(Table2[[#This Row],[Product ID]],products!$A$1:$A$49,0),8)</f>
        <v>Liberica</v>
      </c>
      <c r="J738" t="str">
        <f>INDEX(products!$A$1:$I$49,MATCH(Table2[[#This Row],[Product ID]],products!$A$1:$A$49,0),9)</f>
        <v>Dark</v>
      </c>
      <c r="K738" s="4">
        <f>INDEX(products!$A$1:$I$49,MATCH(Table2[[#This Row],[Product ID]],products!$A$1:$A$49,0),4)</f>
        <v>1</v>
      </c>
      <c r="L738" s="7">
        <f>INDEX(products!$A$1:$I$49,MATCH(Table2[[#This Row],[Product ID]],products!$A$1:$A$49,0),5)</f>
        <v>12.95</v>
      </c>
      <c r="M738" s="7">
        <f t="shared" si="11"/>
        <v>25.9</v>
      </c>
      <c r="N738" t="str">
        <f>_xlfn.XLOOKUP(C738,customers!$A$1:$A$1001,customers!$I$1:$I$1001,,0)</f>
        <v>Yes</v>
      </c>
    </row>
    <row r="739" spans="1:14" x14ac:dyDescent="0.3">
      <c r="A739" s="2" t="s">
        <v>4653</v>
      </c>
      <c r="B739" s="5">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INDEX(products!$A$1:$I$49,MATCH(Table2[[#This Row],[Product ID]],products!$A$1:$A$49,0),8)</f>
        <v>Arabica</v>
      </c>
      <c r="J739" t="str">
        <f>INDEX(products!$A$1:$I$49,MATCH(Table2[[#This Row],[Product ID]],products!$A$1:$A$49,0),9)</f>
        <v>Medium</v>
      </c>
      <c r="K739" s="4">
        <f>INDEX(products!$A$1:$I$49,MATCH(Table2[[#This Row],[Product ID]],products!$A$1:$A$49,0),4)</f>
        <v>1</v>
      </c>
      <c r="L739" s="7">
        <f>INDEX(products!$A$1:$I$49,MATCH(Table2[[#This Row],[Product ID]],products!$A$1:$A$49,0),5)</f>
        <v>11.25</v>
      </c>
      <c r="M739" s="7">
        <f t="shared" si="11"/>
        <v>56.25</v>
      </c>
      <c r="N739" t="str">
        <f>_xlfn.XLOOKUP(C739,customers!$A$1:$A$1001,customers!$I$1:$I$1001,,0)</f>
        <v>No</v>
      </c>
    </row>
    <row r="740" spans="1:14" x14ac:dyDescent="0.3">
      <c r="A740" s="2" t="s">
        <v>4659</v>
      </c>
      <c r="B740" s="5">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INDEX(products!$A$1:$I$49,MATCH(Table2[[#This Row],[Product ID]],products!$A$1:$A$49,0),8)</f>
        <v>Robusta</v>
      </c>
      <c r="J740" t="str">
        <f>INDEX(products!$A$1:$I$49,MATCH(Table2[[#This Row],[Product ID]],products!$A$1:$A$49,0),9)</f>
        <v>Light</v>
      </c>
      <c r="K740" s="4">
        <f>INDEX(products!$A$1:$I$49,MATCH(Table2[[#This Row],[Product ID]],products!$A$1:$A$49,0),4)</f>
        <v>0.2</v>
      </c>
      <c r="L740" s="7">
        <f>INDEX(products!$A$1:$I$49,MATCH(Table2[[#This Row],[Product ID]],products!$A$1:$A$49,0),5)</f>
        <v>3.5849999999999995</v>
      </c>
      <c r="M740" s="7">
        <f t="shared" si="11"/>
        <v>10.754999999999999</v>
      </c>
      <c r="N740" t="str">
        <f>_xlfn.XLOOKUP(C740,customers!$A$1:$A$1001,customers!$I$1:$I$1001,,0)</f>
        <v>No</v>
      </c>
    </row>
    <row r="741" spans="1:14" x14ac:dyDescent="0.3">
      <c r="A741" s="2" t="s">
        <v>4665</v>
      </c>
      <c r="B741" s="5">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INDEX(products!$A$1:$I$49,MATCH(Table2[[#This Row],[Product ID]],products!$A$1:$A$49,0),8)</f>
        <v>Excelsa</v>
      </c>
      <c r="J741" t="str">
        <f>INDEX(products!$A$1:$I$49,MATCH(Table2[[#This Row],[Product ID]],products!$A$1:$A$49,0),9)</f>
        <v>Dark</v>
      </c>
      <c r="K741" s="4">
        <f>INDEX(products!$A$1:$I$49,MATCH(Table2[[#This Row],[Product ID]],products!$A$1:$A$49,0),4)</f>
        <v>0.2</v>
      </c>
      <c r="L741" s="7">
        <f>INDEX(products!$A$1:$I$49,MATCH(Table2[[#This Row],[Product ID]],products!$A$1:$A$49,0),5)</f>
        <v>3.645</v>
      </c>
      <c r="M741" s="7">
        <f t="shared" si="11"/>
        <v>18.225000000000001</v>
      </c>
      <c r="N741" t="str">
        <f>_xlfn.XLOOKUP(C741,customers!$A$1:$A$1001,customers!$I$1:$I$1001,,0)</f>
        <v>No</v>
      </c>
    </row>
    <row r="742" spans="1:14" x14ac:dyDescent="0.3">
      <c r="A742" s="2" t="s">
        <v>4670</v>
      </c>
      <c r="B742" s="5">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INDEX(products!$A$1:$I$49,MATCH(Table2[[#This Row],[Product ID]],products!$A$1:$A$49,0),8)</f>
        <v>Robusta</v>
      </c>
      <c r="J742" t="str">
        <f>INDEX(products!$A$1:$I$49,MATCH(Table2[[#This Row],[Product ID]],products!$A$1:$A$49,0),9)</f>
        <v>Light</v>
      </c>
      <c r="K742" s="4">
        <f>INDEX(products!$A$1:$I$49,MATCH(Table2[[#This Row],[Product ID]],products!$A$1:$A$49,0),4)</f>
        <v>0.5</v>
      </c>
      <c r="L742" s="7">
        <f>INDEX(products!$A$1:$I$49,MATCH(Table2[[#This Row],[Product ID]],products!$A$1:$A$49,0),5)</f>
        <v>7.169999999999999</v>
      </c>
      <c r="M742" s="7">
        <f t="shared" si="11"/>
        <v>28.679999999999996</v>
      </c>
      <c r="N742" t="str">
        <f>_xlfn.XLOOKUP(C742,customers!$A$1:$A$1001,customers!$I$1:$I$1001,,0)</f>
        <v>No</v>
      </c>
    </row>
    <row r="743" spans="1:14" x14ac:dyDescent="0.3">
      <c r="A743" s="2" t="s">
        <v>4676</v>
      </c>
      <c r="B743" s="5">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INDEX(products!$A$1:$I$49,MATCH(Table2[[#This Row],[Product ID]],products!$A$1:$A$49,0),8)</f>
        <v>Liberica</v>
      </c>
      <c r="J743" t="str">
        <f>INDEX(products!$A$1:$I$49,MATCH(Table2[[#This Row],[Product ID]],products!$A$1:$A$49,0),9)</f>
        <v>Medium</v>
      </c>
      <c r="K743" s="4">
        <f>INDEX(products!$A$1:$I$49,MATCH(Table2[[#This Row],[Product ID]],products!$A$1:$A$49,0),4)</f>
        <v>0.2</v>
      </c>
      <c r="L743" s="7">
        <f>INDEX(products!$A$1:$I$49,MATCH(Table2[[#This Row],[Product ID]],products!$A$1:$A$49,0),5)</f>
        <v>4.3650000000000002</v>
      </c>
      <c r="M743" s="7">
        <f t="shared" si="11"/>
        <v>8.73</v>
      </c>
      <c r="N743" t="str">
        <f>_xlfn.XLOOKUP(C743,customers!$A$1:$A$1001,customers!$I$1:$I$1001,,0)</f>
        <v>No</v>
      </c>
    </row>
    <row r="744" spans="1:14" x14ac:dyDescent="0.3">
      <c r="A744" s="2" t="s">
        <v>4682</v>
      </c>
      <c r="B744" s="5">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INDEX(products!$A$1:$I$49,MATCH(Table2[[#This Row],[Product ID]],products!$A$1:$A$49,0),8)</f>
        <v>Liberica</v>
      </c>
      <c r="J744" t="str">
        <f>INDEX(products!$A$1:$I$49,MATCH(Table2[[#This Row],[Product ID]],products!$A$1:$A$49,0),9)</f>
        <v>Medium</v>
      </c>
      <c r="K744" s="4">
        <f>INDEX(products!$A$1:$I$49,MATCH(Table2[[#This Row],[Product ID]],products!$A$1:$A$49,0),4)</f>
        <v>1</v>
      </c>
      <c r="L744" s="7">
        <f>INDEX(products!$A$1:$I$49,MATCH(Table2[[#This Row],[Product ID]],products!$A$1:$A$49,0),5)</f>
        <v>14.55</v>
      </c>
      <c r="M744" s="7">
        <f t="shared" si="11"/>
        <v>58.2</v>
      </c>
      <c r="N744" t="str">
        <f>_xlfn.XLOOKUP(C744,customers!$A$1:$A$1001,customers!$I$1:$I$1001,,0)</f>
        <v>No</v>
      </c>
    </row>
    <row r="745" spans="1:14" x14ac:dyDescent="0.3">
      <c r="A745" s="2" t="s">
        <v>4688</v>
      </c>
      <c r="B745" s="5">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INDEX(products!$A$1:$I$49,MATCH(Table2[[#This Row],[Product ID]],products!$A$1:$A$49,0),8)</f>
        <v>Arabica</v>
      </c>
      <c r="J745" t="str">
        <f>INDEX(products!$A$1:$I$49,MATCH(Table2[[#This Row],[Product ID]],products!$A$1:$A$49,0),9)</f>
        <v>Dark</v>
      </c>
      <c r="K745" s="4">
        <f>INDEX(products!$A$1:$I$49,MATCH(Table2[[#This Row],[Product ID]],products!$A$1:$A$49,0),4)</f>
        <v>0.5</v>
      </c>
      <c r="L745" s="7">
        <f>INDEX(products!$A$1:$I$49,MATCH(Table2[[#This Row],[Product ID]],products!$A$1:$A$49,0),5)</f>
        <v>5.97</v>
      </c>
      <c r="M745" s="7">
        <f t="shared" si="11"/>
        <v>17.91</v>
      </c>
      <c r="N745" t="str">
        <f>_xlfn.XLOOKUP(C745,customers!$A$1:$A$1001,customers!$I$1:$I$1001,,0)</f>
        <v>No</v>
      </c>
    </row>
    <row r="746" spans="1:14" x14ac:dyDescent="0.3">
      <c r="A746" s="2" t="s">
        <v>4694</v>
      </c>
      <c r="B746" s="5">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INDEX(products!$A$1:$I$49,MATCH(Table2[[#This Row],[Product ID]],products!$A$1:$A$49,0),8)</f>
        <v>Robusta</v>
      </c>
      <c r="J746" t="str">
        <f>INDEX(products!$A$1:$I$49,MATCH(Table2[[#This Row],[Product ID]],products!$A$1:$A$49,0),9)</f>
        <v>Medium</v>
      </c>
      <c r="K746" s="4">
        <f>INDEX(products!$A$1:$I$49,MATCH(Table2[[#This Row],[Product ID]],products!$A$1:$A$49,0),4)</f>
        <v>0.2</v>
      </c>
      <c r="L746" s="7">
        <f>INDEX(products!$A$1:$I$49,MATCH(Table2[[#This Row],[Product ID]],products!$A$1:$A$49,0),5)</f>
        <v>2.9849999999999999</v>
      </c>
      <c r="M746" s="7">
        <f t="shared" si="11"/>
        <v>17.91</v>
      </c>
      <c r="N746" t="str">
        <f>_xlfn.XLOOKUP(C746,customers!$A$1:$A$1001,customers!$I$1:$I$1001,,0)</f>
        <v>Yes</v>
      </c>
    </row>
    <row r="747" spans="1:14" x14ac:dyDescent="0.3">
      <c r="A747" s="2" t="s">
        <v>4699</v>
      </c>
      <c r="B747" s="5">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INDEX(products!$A$1:$I$49,MATCH(Table2[[#This Row],[Product ID]],products!$A$1:$A$49,0),8)</f>
        <v>Excelsa</v>
      </c>
      <c r="J747" t="str">
        <f>INDEX(products!$A$1:$I$49,MATCH(Table2[[#This Row],[Product ID]],products!$A$1:$A$49,0),9)</f>
        <v>Dark</v>
      </c>
      <c r="K747" s="4">
        <f>INDEX(products!$A$1:$I$49,MATCH(Table2[[#This Row],[Product ID]],products!$A$1:$A$49,0),4)</f>
        <v>0.5</v>
      </c>
      <c r="L747" s="7">
        <f>INDEX(products!$A$1:$I$49,MATCH(Table2[[#This Row],[Product ID]],products!$A$1:$A$49,0),5)</f>
        <v>7.29</v>
      </c>
      <c r="M747" s="7">
        <f t="shared" si="11"/>
        <v>14.58</v>
      </c>
      <c r="N747" t="str">
        <f>_xlfn.XLOOKUP(C747,customers!$A$1:$A$1001,customers!$I$1:$I$1001,,0)</f>
        <v>No</v>
      </c>
    </row>
    <row r="748" spans="1:14" x14ac:dyDescent="0.3">
      <c r="A748" s="2" t="s">
        <v>4705</v>
      </c>
      <c r="B748" s="5">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INDEX(products!$A$1:$I$49,MATCH(Table2[[#This Row],[Product ID]],products!$A$1:$A$49,0),8)</f>
        <v>Arabica</v>
      </c>
      <c r="J748" t="str">
        <f>INDEX(products!$A$1:$I$49,MATCH(Table2[[#This Row],[Product ID]],products!$A$1:$A$49,0),9)</f>
        <v>Medium</v>
      </c>
      <c r="K748" s="4">
        <f>INDEX(products!$A$1:$I$49,MATCH(Table2[[#This Row],[Product ID]],products!$A$1:$A$49,0),4)</f>
        <v>1</v>
      </c>
      <c r="L748" s="7">
        <f>INDEX(products!$A$1:$I$49,MATCH(Table2[[#This Row],[Product ID]],products!$A$1:$A$49,0),5)</f>
        <v>11.25</v>
      </c>
      <c r="M748" s="7">
        <f t="shared" si="11"/>
        <v>33.75</v>
      </c>
      <c r="N748" t="str">
        <f>_xlfn.XLOOKUP(C748,customers!$A$1:$A$1001,customers!$I$1:$I$1001,,0)</f>
        <v>No</v>
      </c>
    </row>
    <row r="749" spans="1:14" x14ac:dyDescent="0.3">
      <c r="A749" s="2" t="s">
        <v>4711</v>
      </c>
      <c r="B749" s="5">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INDEX(products!$A$1:$I$49,MATCH(Table2[[#This Row],[Product ID]],products!$A$1:$A$49,0),8)</f>
        <v>Liberica</v>
      </c>
      <c r="J749" t="str">
        <f>INDEX(products!$A$1:$I$49,MATCH(Table2[[#This Row],[Product ID]],products!$A$1:$A$49,0),9)</f>
        <v>Medium</v>
      </c>
      <c r="K749" s="4">
        <f>INDEX(products!$A$1:$I$49,MATCH(Table2[[#This Row],[Product ID]],products!$A$1:$A$49,0),4)</f>
        <v>0.5</v>
      </c>
      <c r="L749" s="7">
        <f>INDEX(products!$A$1:$I$49,MATCH(Table2[[#This Row],[Product ID]],products!$A$1:$A$49,0),5)</f>
        <v>8.73</v>
      </c>
      <c r="M749" s="7">
        <f t="shared" si="11"/>
        <v>34.92</v>
      </c>
      <c r="N749" t="str">
        <f>_xlfn.XLOOKUP(C749,customers!$A$1:$A$1001,customers!$I$1:$I$1001,,0)</f>
        <v>Yes</v>
      </c>
    </row>
    <row r="750" spans="1:14" x14ac:dyDescent="0.3">
      <c r="A750" s="2" t="s">
        <v>4717</v>
      </c>
      <c r="B750" s="5">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INDEX(products!$A$1:$I$49,MATCH(Table2[[#This Row],[Product ID]],products!$A$1:$A$49,0),8)</f>
        <v>Excelsa</v>
      </c>
      <c r="J750" t="str">
        <f>INDEX(products!$A$1:$I$49,MATCH(Table2[[#This Row],[Product ID]],products!$A$1:$A$49,0),9)</f>
        <v>Dark</v>
      </c>
      <c r="K750" s="4">
        <f>INDEX(products!$A$1:$I$49,MATCH(Table2[[#This Row],[Product ID]],products!$A$1:$A$49,0),4)</f>
        <v>0.5</v>
      </c>
      <c r="L750" s="7">
        <f>INDEX(products!$A$1:$I$49,MATCH(Table2[[#This Row],[Product ID]],products!$A$1:$A$49,0),5)</f>
        <v>7.29</v>
      </c>
      <c r="M750" s="7">
        <f t="shared" si="11"/>
        <v>14.58</v>
      </c>
      <c r="N750" t="str">
        <f>_xlfn.XLOOKUP(C750,customers!$A$1:$A$1001,customers!$I$1:$I$1001,,0)</f>
        <v>No</v>
      </c>
    </row>
    <row r="751" spans="1:14" x14ac:dyDescent="0.3">
      <c r="A751" s="2" t="s">
        <v>4723</v>
      </c>
      <c r="B751" s="5">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INDEX(products!$A$1:$I$49,MATCH(Table2[[#This Row],[Product ID]],products!$A$1:$A$49,0),8)</f>
        <v>Robusta</v>
      </c>
      <c r="J751" t="str">
        <f>INDEX(products!$A$1:$I$49,MATCH(Table2[[#This Row],[Product ID]],products!$A$1:$A$49,0),9)</f>
        <v>Dark</v>
      </c>
      <c r="K751" s="4">
        <f>INDEX(products!$A$1:$I$49,MATCH(Table2[[#This Row],[Product ID]],products!$A$1:$A$49,0),4)</f>
        <v>0.2</v>
      </c>
      <c r="L751" s="7">
        <f>INDEX(products!$A$1:$I$49,MATCH(Table2[[#This Row],[Product ID]],products!$A$1:$A$49,0),5)</f>
        <v>2.6849999999999996</v>
      </c>
      <c r="M751" s="7">
        <f t="shared" si="11"/>
        <v>5.3699999999999992</v>
      </c>
      <c r="N751" t="str">
        <f>_xlfn.XLOOKUP(C751,customers!$A$1:$A$1001,customers!$I$1:$I$1001,,0)</f>
        <v>Yes</v>
      </c>
    </row>
    <row r="752" spans="1:14" x14ac:dyDescent="0.3">
      <c r="A752" s="2" t="s">
        <v>4730</v>
      </c>
      <c r="B752" s="5">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INDEX(products!$A$1:$I$49,MATCH(Table2[[#This Row],[Product ID]],products!$A$1:$A$49,0),8)</f>
        <v>Robusta</v>
      </c>
      <c r="J752" t="str">
        <f>INDEX(products!$A$1:$I$49,MATCH(Table2[[#This Row],[Product ID]],products!$A$1:$A$49,0),9)</f>
        <v>Medium</v>
      </c>
      <c r="K752" s="4">
        <f>INDEX(products!$A$1:$I$49,MATCH(Table2[[#This Row],[Product ID]],products!$A$1:$A$49,0),4)</f>
        <v>0.5</v>
      </c>
      <c r="L752" s="7">
        <f>INDEX(products!$A$1:$I$49,MATCH(Table2[[#This Row],[Product ID]],products!$A$1:$A$49,0),5)</f>
        <v>5.97</v>
      </c>
      <c r="M752" s="7">
        <f t="shared" si="11"/>
        <v>5.97</v>
      </c>
      <c r="N752" t="str">
        <f>_xlfn.XLOOKUP(C752,customers!$A$1:$A$1001,customers!$I$1:$I$1001,,0)</f>
        <v>Yes</v>
      </c>
    </row>
    <row r="753" spans="1:14" x14ac:dyDescent="0.3">
      <c r="A753" s="2" t="s">
        <v>4735</v>
      </c>
      <c r="B753" s="5">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INDEX(products!$A$1:$I$49,MATCH(Table2[[#This Row],[Product ID]],products!$A$1:$A$49,0),8)</f>
        <v>Liberica</v>
      </c>
      <c r="J753" t="str">
        <f>INDEX(products!$A$1:$I$49,MATCH(Table2[[#This Row],[Product ID]],products!$A$1:$A$49,0),9)</f>
        <v>Light</v>
      </c>
      <c r="K753" s="4">
        <f>INDEX(products!$A$1:$I$49,MATCH(Table2[[#This Row],[Product ID]],products!$A$1:$A$49,0),4)</f>
        <v>0.5</v>
      </c>
      <c r="L753" s="7">
        <f>INDEX(products!$A$1:$I$49,MATCH(Table2[[#This Row],[Product ID]],products!$A$1:$A$49,0),5)</f>
        <v>9.51</v>
      </c>
      <c r="M753" s="7">
        <f t="shared" si="11"/>
        <v>19.02</v>
      </c>
      <c r="N753" t="str">
        <f>_xlfn.XLOOKUP(C753,customers!$A$1:$A$1001,customers!$I$1:$I$1001,,0)</f>
        <v>No</v>
      </c>
    </row>
    <row r="754" spans="1:14" x14ac:dyDescent="0.3">
      <c r="A754" s="2" t="s">
        <v>4741</v>
      </c>
      <c r="B754" s="5">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INDEX(products!$A$1:$I$49,MATCH(Table2[[#This Row],[Product ID]],products!$A$1:$A$49,0),8)</f>
        <v>Excelsa</v>
      </c>
      <c r="J754" t="str">
        <f>INDEX(products!$A$1:$I$49,MATCH(Table2[[#This Row],[Product ID]],products!$A$1:$A$49,0),9)</f>
        <v>Medium</v>
      </c>
      <c r="K754" s="4">
        <f>INDEX(products!$A$1:$I$49,MATCH(Table2[[#This Row],[Product ID]],products!$A$1:$A$49,0),4)</f>
        <v>1</v>
      </c>
      <c r="L754" s="7">
        <f>INDEX(products!$A$1:$I$49,MATCH(Table2[[#This Row],[Product ID]],products!$A$1:$A$49,0),5)</f>
        <v>13.75</v>
      </c>
      <c r="M754" s="7">
        <f t="shared" si="11"/>
        <v>27.5</v>
      </c>
      <c r="N754" t="str">
        <f>_xlfn.XLOOKUP(C754,customers!$A$1:$A$1001,customers!$I$1:$I$1001,,0)</f>
        <v>Yes</v>
      </c>
    </row>
    <row r="755" spans="1:14" x14ac:dyDescent="0.3">
      <c r="A755" s="2" t="s">
        <v>4747</v>
      </c>
      <c r="B755" s="5">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INDEX(products!$A$1:$I$49,MATCH(Table2[[#This Row],[Product ID]],products!$A$1:$A$49,0),8)</f>
        <v>Arabica</v>
      </c>
      <c r="J755" t="str">
        <f>INDEX(products!$A$1:$I$49,MATCH(Table2[[#This Row],[Product ID]],products!$A$1:$A$49,0),9)</f>
        <v>Dark</v>
      </c>
      <c r="K755" s="4">
        <f>INDEX(products!$A$1:$I$49,MATCH(Table2[[#This Row],[Product ID]],products!$A$1:$A$49,0),4)</f>
        <v>0.5</v>
      </c>
      <c r="L755" s="7">
        <f>INDEX(products!$A$1:$I$49,MATCH(Table2[[#This Row],[Product ID]],products!$A$1:$A$49,0),5)</f>
        <v>5.97</v>
      </c>
      <c r="M755" s="7">
        <f t="shared" si="11"/>
        <v>29.849999999999998</v>
      </c>
      <c r="N755" t="str">
        <f>_xlfn.XLOOKUP(C755,customers!$A$1:$A$1001,customers!$I$1:$I$1001,,0)</f>
        <v>No</v>
      </c>
    </row>
    <row r="756" spans="1:14" x14ac:dyDescent="0.3">
      <c r="A756" s="2" t="s">
        <v>4753</v>
      </c>
      <c r="B756" s="5">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INDEX(products!$A$1:$I$49,MATCH(Table2[[#This Row],[Product ID]],products!$A$1:$A$49,0),8)</f>
        <v>Arabica</v>
      </c>
      <c r="J756" t="str">
        <f>INDEX(products!$A$1:$I$49,MATCH(Table2[[#This Row],[Product ID]],products!$A$1:$A$49,0),9)</f>
        <v>Dark</v>
      </c>
      <c r="K756" s="4">
        <f>INDEX(products!$A$1:$I$49,MATCH(Table2[[#This Row],[Product ID]],products!$A$1:$A$49,0),4)</f>
        <v>0.2</v>
      </c>
      <c r="L756" s="7">
        <f>INDEX(products!$A$1:$I$49,MATCH(Table2[[#This Row],[Product ID]],products!$A$1:$A$49,0),5)</f>
        <v>2.9849999999999999</v>
      </c>
      <c r="M756" s="7">
        <f t="shared" si="11"/>
        <v>17.91</v>
      </c>
      <c r="N756" t="str">
        <f>_xlfn.XLOOKUP(C756,customers!$A$1:$A$1001,customers!$I$1:$I$1001,,0)</f>
        <v>No</v>
      </c>
    </row>
    <row r="757" spans="1:14" x14ac:dyDescent="0.3">
      <c r="A757" s="2" t="s">
        <v>4758</v>
      </c>
      <c r="B757" s="5">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INDEX(products!$A$1:$I$49,MATCH(Table2[[#This Row],[Product ID]],products!$A$1:$A$49,0),8)</f>
        <v>Liberica</v>
      </c>
      <c r="J757" t="str">
        <f>INDEX(products!$A$1:$I$49,MATCH(Table2[[#This Row],[Product ID]],products!$A$1:$A$49,0),9)</f>
        <v>Light</v>
      </c>
      <c r="K757" s="4">
        <f>INDEX(products!$A$1:$I$49,MATCH(Table2[[#This Row],[Product ID]],products!$A$1:$A$49,0),4)</f>
        <v>0.2</v>
      </c>
      <c r="L757" s="7">
        <f>INDEX(products!$A$1:$I$49,MATCH(Table2[[#This Row],[Product ID]],products!$A$1:$A$49,0),5)</f>
        <v>4.7549999999999999</v>
      </c>
      <c r="M757" s="7">
        <f t="shared" si="11"/>
        <v>28.53</v>
      </c>
      <c r="N757" t="str">
        <f>_xlfn.XLOOKUP(C757,customers!$A$1:$A$1001,customers!$I$1:$I$1001,,0)</f>
        <v>No</v>
      </c>
    </row>
    <row r="758" spans="1:14" x14ac:dyDescent="0.3">
      <c r="A758" s="2" t="s">
        <v>4764</v>
      </c>
      <c r="B758" s="5">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INDEX(products!$A$1:$I$49,MATCH(Table2[[#This Row],[Product ID]],products!$A$1:$A$49,0),8)</f>
        <v>Robusta</v>
      </c>
      <c r="J758" t="str">
        <f>INDEX(products!$A$1:$I$49,MATCH(Table2[[#This Row],[Product ID]],products!$A$1:$A$49,0),9)</f>
        <v>Dark</v>
      </c>
      <c r="K758" s="4">
        <f>INDEX(products!$A$1:$I$49,MATCH(Table2[[#This Row],[Product ID]],products!$A$1:$A$49,0),4)</f>
        <v>1</v>
      </c>
      <c r="L758" s="7">
        <f>INDEX(products!$A$1:$I$49,MATCH(Table2[[#This Row],[Product ID]],products!$A$1:$A$49,0),5)</f>
        <v>8.9499999999999993</v>
      </c>
      <c r="M758" s="7">
        <f t="shared" si="11"/>
        <v>35.799999999999997</v>
      </c>
      <c r="N758" t="str">
        <f>_xlfn.XLOOKUP(C758,customers!$A$1:$A$1001,customers!$I$1:$I$1001,,0)</f>
        <v>Yes</v>
      </c>
    </row>
    <row r="759" spans="1:14" x14ac:dyDescent="0.3">
      <c r="A759" s="2" t="s">
        <v>4770</v>
      </c>
      <c r="B759" s="5">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INDEX(products!$A$1:$I$49,MATCH(Table2[[#This Row],[Product ID]],products!$A$1:$A$49,0),8)</f>
        <v>Arabica</v>
      </c>
      <c r="J759" t="str">
        <f>INDEX(products!$A$1:$I$49,MATCH(Table2[[#This Row],[Product ID]],products!$A$1:$A$49,0),9)</f>
        <v>Dark</v>
      </c>
      <c r="K759" s="4">
        <f>INDEX(products!$A$1:$I$49,MATCH(Table2[[#This Row],[Product ID]],products!$A$1:$A$49,0),4)</f>
        <v>0.5</v>
      </c>
      <c r="L759" s="7">
        <f>INDEX(products!$A$1:$I$49,MATCH(Table2[[#This Row],[Product ID]],products!$A$1:$A$49,0),5)</f>
        <v>5.97</v>
      </c>
      <c r="M759" s="7">
        <f t="shared" si="11"/>
        <v>17.91</v>
      </c>
      <c r="N759" t="str">
        <f>_xlfn.XLOOKUP(C759,customers!$A$1:$A$1001,customers!$I$1:$I$1001,,0)</f>
        <v>Yes</v>
      </c>
    </row>
    <row r="760" spans="1:14" x14ac:dyDescent="0.3">
      <c r="A760" s="2" t="s">
        <v>4776</v>
      </c>
      <c r="B760" s="5">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INDEX(products!$A$1:$I$49,MATCH(Table2[[#This Row],[Product ID]],products!$A$1:$A$49,0),8)</f>
        <v>Robusta</v>
      </c>
      <c r="J760" t="str">
        <f>INDEX(products!$A$1:$I$49,MATCH(Table2[[#This Row],[Product ID]],products!$A$1:$A$49,0),9)</f>
        <v>Dark</v>
      </c>
      <c r="K760" s="4">
        <f>INDEX(products!$A$1:$I$49,MATCH(Table2[[#This Row],[Product ID]],products!$A$1:$A$49,0),4)</f>
        <v>1</v>
      </c>
      <c r="L760" s="7">
        <f>INDEX(products!$A$1:$I$49,MATCH(Table2[[#This Row],[Product ID]],products!$A$1:$A$49,0),5)</f>
        <v>8.9499999999999993</v>
      </c>
      <c r="M760" s="7">
        <f t="shared" si="11"/>
        <v>8.9499999999999993</v>
      </c>
      <c r="N760" t="str">
        <f>_xlfn.XLOOKUP(C760,customers!$A$1:$A$1001,customers!$I$1:$I$1001,,0)</f>
        <v>No</v>
      </c>
    </row>
    <row r="761" spans="1:14" x14ac:dyDescent="0.3">
      <c r="A761" s="2" t="s">
        <v>4781</v>
      </c>
      <c r="B761" s="5">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INDEX(products!$A$1:$I$49,MATCH(Table2[[#This Row],[Product ID]],products!$A$1:$A$49,0),8)</f>
        <v>Liberica</v>
      </c>
      <c r="J761" t="str">
        <f>INDEX(products!$A$1:$I$49,MATCH(Table2[[#This Row],[Product ID]],products!$A$1:$A$49,0),9)</f>
        <v>Dark</v>
      </c>
      <c r="K761" s="4">
        <f>INDEX(products!$A$1:$I$49,MATCH(Table2[[#This Row],[Product ID]],products!$A$1:$A$49,0),4)</f>
        <v>2.5</v>
      </c>
      <c r="L761" s="7">
        <f>INDEX(products!$A$1:$I$49,MATCH(Table2[[#This Row],[Product ID]],products!$A$1:$A$49,0),5)</f>
        <v>29.784999999999997</v>
      </c>
      <c r="M761" s="7">
        <f t="shared" si="11"/>
        <v>29.784999999999997</v>
      </c>
      <c r="N761" t="str">
        <f>_xlfn.XLOOKUP(C761,customers!$A$1:$A$1001,customers!$I$1:$I$1001,,0)</f>
        <v>Yes</v>
      </c>
    </row>
    <row r="762" spans="1:14" x14ac:dyDescent="0.3">
      <c r="A762" s="2" t="s">
        <v>4787</v>
      </c>
      <c r="B762" s="5">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INDEX(products!$A$1:$I$49,MATCH(Table2[[#This Row],[Product ID]],products!$A$1:$A$49,0),8)</f>
        <v>Excelsa</v>
      </c>
      <c r="J762" t="str">
        <f>INDEX(products!$A$1:$I$49,MATCH(Table2[[#This Row],[Product ID]],products!$A$1:$A$49,0),9)</f>
        <v>Light</v>
      </c>
      <c r="K762" s="4">
        <f>INDEX(products!$A$1:$I$49,MATCH(Table2[[#This Row],[Product ID]],products!$A$1:$A$49,0),4)</f>
        <v>0.5</v>
      </c>
      <c r="L762" s="7">
        <f>INDEX(products!$A$1:$I$49,MATCH(Table2[[#This Row],[Product ID]],products!$A$1:$A$49,0),5)</f>
        <v>8.91</v>
      </c>
      <c r="M762" s="7">
        <f t="shared" si="11"/>
        <v>44.55</v>
      </c>
      <c r="N762" t="str">
        <f>_xlfn.XLOOKUP(C762,customers!$A$1:$A$1001,customers!$I$1:$I$1001,,0)</f>
        <v>No</v>
      </c>
    </row>
    <row r="763" spans="1:14" x14ac:dyDescent="0.3">
      <c r="A763" s="2" t="s">
        <v>4792</v>
      </c>
      <c r="B763" s="5">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INDEX(products!$A$1:$I$49,MATCH(Table2[[#This Row],[Product ID]],products!$A$1:$A$49,0),8)</f>
        <v>Excelsa</v>
      </c>
      <c r="J763" t="str">
        <f>INDEX(products!$A$1:$I$49,MATCH(Table2[[#This Row],[Product ID]],products!$A$1:$A$49,0),9)</f>
        <v>Light</v>
      </c>
      <c r="K763" s="4">
        <f>INDEX(products!$A$1:$I$49,MATCH(Table2[[#This Row],[Product ID]],products!$A$1:$A$49,0),4)</f>
        <v>1</v>
      </c>
      <c r="L763" s="7">
        <f>INDEX(products!$A$1:$I$49,MATCH(Table2[[#This Row],[Product ID]],products!$A$1:$A$49,0),5)</f>
        <v>14.85</v>
      </c>
      <c r="M763" s="7">
        <f t="shared" si="11"/>
        <v>89.1</v>
      </c>
      <c r="N763" t="str">
        <f>_xlfn.XLOOKUP(C763,customers!$A$1:$A$1001,customers!$I$1:$I$1001,,0)</f>
        <v>Yes</v>
      </c>
    </row>
    <row r="764" spans="1:14" x14ac:dyDescent="0.3">
      <c r="A764" s="2" t="s">
        <v>4797</v>
      </c>
      <c r="B764" s="5">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INDEX(products!$A$1:$I$49,MATCH(Table2[[#This Row],[Product ID]],products!$A$1:$A$49,0),8)</f>
        <v>Liberica</v>
      </c>
      <c r="J764" t="str">
        <f>INDEX(products!$A$1:$I$49,MATCH(Table2[[#This Row],[Product ID]],products!$A$1:$A$49,0),9)</f>
        <v>Medium</v>
      </c>
      <c r="K764" s="4">
        <f>INDEX(products!$A$1:$I$49,MATCH(Table2[[#This Row],[Product ID]],products!$A$1:$A$49,0),4)</f>
        <v>0.5</v>
      </c>
      <c r="L764" s="7">
        <f>INDEX(products!$A$1:$I$49,MATCH(Table2[[#This Row],[Product ID]],products!$A$1:$A$49,0),5)</f>
        <v>8.73</v>
      </c>
      <c r="M764" s="7">
        <f t="shared" si="11"/>
        <v>43.650000000000006</v>
      </c>
      <c r="N764" t="str">
        <f>_xlfn.XLOOKUP(C764,customers!$A$1:$A$1001,customers!$I$1:$I$1001,,0)</f>
        <v>No</v>
      </c>
    </row>
    <row r="765" spans="1:14" x14ac:dyDescent="0.3">
      <c r="A765" s="2" t="s">
        <v>4803</v>
      </c>
      <c r="B765" s="5">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INDEX(products!$A$1:$I$49,MATCH(Table2[[#This Row],[Product ID]],products!$A$1:$A$49,0),8)</f>
        <v>Arabica</v>
      </c>
      <c r="J765" t="str">
        <f>INDEX(products!$A$1:$I$49,MATCH(Table2[[#This Row],[Product ID]],products!$A$1:$A$49,0),9)</f>
        <v>Light</v>
      </c>
      <c r="K765" s="4">
        <f>INDEX(products!$A$1:$I$49,MATCH(Table2[[#This Row],[Product ID]],products!$A$1:$A$49,0),4)</f>
        <v>0.5</v>
      </c>
      <c r="L765" s="7">
        <f>INDEX(products!$A$1:$I$49,MATCH(Table2[[#This Row],[Product ID]],products!$A$1:$A$49,0),5)</f>
        <v>7.77</v>
      </c>
      <c r="M765" s="7">
        <f t="shared" si="11"/>
        <v>23.31</v>
      </c>
      <c r="N765" t="str">
        <f>_xlfn.XLOOKUP(C765,customers!$A$1:$A$1001,customers!$I$1:$I$1001,,0)</f>
        <v>No</v>
      </c>
    </row>
    <row r="766" spans="1:14" x14ac:dyDescent="0.3">
      <c r="A766" s="2" t="s">
        <v>4808</v>
      </c>
      <c r="B766" s="5">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INDEX(products!$A$1:$I$49,MATCH(Table2[[#This Row],[Product ID]],products!$A$1:$A$49,0),8)</f>
        <v>Arabica</v>
      </c>
      <c r="J766" t="str">
        <f>INDEX(products!$A$1:$I$49,MATCH(Table2[[#This Row],[Product ID]],products!$A$1:$A$49,0),9)</f>
        <v>Light</v>
      </c>
      <c r="K766" s="4">
        <f>INDEX(products!$A$1:$I$49,MATCH(Table2[[#This Row],[Product ID]],products!$A$1:$A$49,0),4)</f>
        <v>2.5</v>
      </c>
      <c r="L766" s="7">
        <f>INDEX(products!$A$1:$I$49,MATCH(Table2[[#This Row],[Product ID]],products!$A$1:$A$49,0),5)</f>
        <v>29.784999999999997</v>
      </c>
      <c r="M766" s="7">
        <f t="shared" si="11"/>
        <v>178.70999999999998</v>
      </c>
      <c r="N766" t="str">
        <f>_xlfn.XLOOKUP(C766,customers!$A$1:$A$1001,customers!$I$1:$I$1001,,0)</f>
        <v>Yes</v>
      </c>
    </row>
    <row r="767" spans="1:14" x14ac:dyDescent="0.3">
      <c r="A767" s="2" t="s">
        <v>4814</v>
      </c>
      <c r="B767" s="5">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INDEX(products!$A$1:$I$49,MATCH(Table2[[#This Row],[Product ID]],products!$A$1:$A$49,0),8)</f>
        <v>Robusta</v>
      </c>
      <c r="J767" t="str">
        <f>INDEX(products!$A$1:$I$49,MATCH(Table2[[#This Row],[Product ID]],products!$A$1:$A$49,0),9)</f>
        <v>Medium</v>
      </c>
      <c r="K767" s="4">
        <f>INDEX(products!$A$1:$I$49,MATCH(Table2[[#This Row],[Product ID]],products!$A$1:$A$49,0),4)</f>
        <v>1</v>
      </c>
      <c r="L767" s="7">
        <f>INDEX(products!$A$1:$I$49,MATCH(Table2[[#This Row],[Product ID]],products!$A$1:$A$49,0),5)</f>
        <v>9.9499999999999993</v>
      </c>
      <c r="M767" s="7">
        <f t="shared" si="11"/>
        <v>59.699999999999996</v>
      </c>
      <c r="N767" t="str">
        <f>_xlfn.XLOOKUP(C767,customers!$A$1:$A$1001,customers!$I$1:$I$1001,,0)</f>
        <v>Yes</v>
      </c>
    </row>
    <row r="768" spans="1:14" x14ac:dyDescent="0.3">
      <c r="A768" s="2" t="s">
        <v>4814</v>
      </c>
      <c r="B768" s="5">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INDEX(products!$A$1:$I$49,MATCH(Table2[[#This Row],[Product ID]],products!$A$1:$A$49,0),8)</f>
        <v>Arabica</v>
      </c>
      <c r="J768" t="str">
        <f>INDEX(products!$A$1:$I$49,MATCH(Table2[[#This Row],[Product ID]],products!$A$1:$A$49,0),9)</f>
        <v>Light</v>
      </c>
      <c r="K768" s="4">
        <f>INDEX(products!$A$1:$I$49,MATCH(Table2[[#This Row],[Product ID]],products!$A$1:$A$49,0),4)</f>
        <v>0.5</v>
      </c>
      <c r="L768" s="7">
        <f>INDEX(products!$A$1:$I$49,MATCH(Table2[[#This Row],[Product ID]],products!$A$1:$A$49,0),5)</f>
        <v>7.77</v>
      </c>
      <c r="M768" s="7">
        <f t="shared" si="11"/>
        <v>15.54</v>
      </c>
      <c r="N768" t="str">
        <f>_xlfn.XLOOKUP(C768,customers!$A$1:$A$1001,customers!$I$1:$I$1001,,0)</f>
        <v>Yes</v>
      </c>
    </row>
    <row r="769" spans="1:14" x14ac:dyDescent="0.3">
      <c r="A769" s="2" t="s">
        <v>4825</v>
      </c>
      <c r="B769" s="5">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INDEX(products!$A$1:$I$49,MATCH(Table2[[#This Row],[Product ID]],products!$A$1:$A$49,0),8)</f>
        <v>Arabica</v>
      </c>
      <c r="J769" t="str">
        <f>INDEX(products!$A$1:$I$49,MATCH(Table2[[#This Row],[Product ID]],products!$A$1:$A$49,0),9)</f>
        <v>Light</v>
      </c>
      <c r="K769" s="4">
        <f>INDEX(products!$A$1:$I$49,MATCH(Table2[[#This Row],[Product ID]],products!$A$1:$A$49,0),4)</f>
        <v>2.5</v>
      </c>
      <c r="L769" s="7">
        <f>INDEX(products!$A$1:$I$49,MATCH(Table2[[#This Row],[Product ID]],products!$A$1:$A$49,0),5)</f>
        <v>29.784999999999997</v>
      </c>
      <c r="M769" s="7">
        <f t="shared" si="11"/>
        <v>89.35499999999999</v>
      </c>
      <c r="N769" t="str">
        <f>_xlfn.XLOOKUP(C769,customers!$A$1:$A$1001,customers!$I$1:$I$1001,,0)</f>
        <v>No</v>
      </c>
    </row>
    <row r="770" spans="1:14" x14ac:dyDescent="0.3">
      <c r="A770" s="2" t="s">
        <v>4831</v>
      </c>
      <c r="B770" s="5">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INDEX(products!$A$1:$I$49,MATCH(Table2[[#This Row],[Product ID]],products!$A$1:$A$49,0),8)</f>
        <v>Robusta</v>
      </c>
      <c r="J770" t="str">
        <f>INDEX(products!$A$1:$I$49,MATCH(Table2[[#This Row],[Product ID]],products!$A$1:$A$49,0),9)</f>
        <v>Light</v>
      </c>
      <c r="K770" s="4">
        <f>INDEX(products!$A$1:$I$49,MATCH(Table2[[#This Row],[Product ID]],products!$A$1:$A$49,0),4)</f>
        <v>1</v>
      </c>
      <c r="L770" s="7">
        <f>INDEX(products!$A$1:$I$49,MATCH(Table2[[#This Row],[Product ID]],products!$A$1:$A$49,0),5)</f>
        <v>11.95</v>
      </c>
      <c r="M770" s="7">
        <f t="shared" si="11"/>
        <v>23.9</v>
      </c>
      <c r="N770" t="str">
        <f>_xlfn.XLOOKUP(C770,customers!$A$1:$A$1001,customers!$I$1:$I$1001,,0)</f>
        <v>No</v>
      </c>
    </row>
    <row r="771" spans="1:14" x14ac:dyDescent="0.3">
      <c r="A771" s="2" t="s">
        <v>4836</v>
      </c>
      <c r="B771" s="5">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INDEX(products!$A$1:$I$49,MATCH(Table2[[#This Row],[Product ID]],products!$A$1:$A$49,0),8)</f>
        <v>Robusta</v>
      </c>
      <c r="J771" t="str">
        <f>INDEX(products!$A$1:$I$49,MATCH(Table2[[#This Row],[Product ID]],products!$A$1:$A$49,0),9)</f>
        <v>Medium</v>
      </c>
      <c r="K771" s="4">
        <f>INDEX(products!$A$1:$I$49,MATCH(Table2[[#This Row],[Product ID]],products!$A$1:$A$49,0),4)</f>
        <v>2.5</v>
      </c>
      <c r="L771" s="7">
        <f>INDEX(products!$A$1:$I$49,MATCH(Table2[[#This Row],[Product ID]],products!$A$1:$A$49,0),5)</f>
        <v>22.884999999999998</v>
      </c>
      <c r="M771" s="7">
        <f t="shared" ref="M771:M834" si="12">L771*E771</f>
        <v>137.31</v>
      </c>
      <c r="N771" t="str">
        <f>_xlfn.XLOOKUP(C771,customers!$A$1:$A$1001,customers!$I$1:$I$1001,,0)</f>
        <v>No</v>
      </c>
    </row>
    <row r="772" spans="1:14" x14ac:dyDescent="0.3">
      <c r="A772" s="2" t="s">
        <v>4842</v>
      </c>
      <c r="B772" s="5">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INDEX(products!$A$1:$I$49,MATCH(Table2[[#This Row],[Product ID]],products!$A$1:$A$49,0),8)</f>
        <v>Arabica</v>
      </c>
      <c r="J772" t="str">
        <f>INDEX(products!$A$1:$I$49,MATCH(Table2[[#This Row],[Product ID]],products!$A$1:$A$49,0),9)</f>
        <v>Dark</v>
      </c>
      <c r="K772" s="4">
        <f>INDEX(products!$A$1:$I$49,MATCH(Table2[[#This Row],[Product ID]],products!$A$1:$A$49,0),4)</f>
        <v>1</v>
      </c>
      <c r="L772" s="7">
        <f>INDEX(products!$A$1:$I$49,MATCH(Table2[[#This Row],[Product ID]],products!$A$1:$A$49,0),5)</f>
        <v>9.9499999999999993</v>
      </c>
      <c r="M772" s="7">
        <f t="shared" si="12"/>
        <v>9.9499999999999993</v>
      </c>
      <c r="N772" t="str">
        <f>_xlfn.XLOOKUP(C772,customers!$A$1:$A$1001,customers!$I$1:$I$1001,,0)</f>
        <v>No</v>
      </c>
    </row>
    <row r="773" spans="1:14" x14ac:dyDescent="0.3">
      <c r="A773" s="2" t="s">
        <v>4847</v>
      </c>
      <c r="B773" s="5">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INDEX(products!$A$1:$I$49,MATCH(Table2[[#This Row],[Product ID]],products!$A$1:$A$49,0),8)</f>
        <v>Robusta</v>
      </c>
      <c r="J773" t="str">
        <f>INDEX(products!$A$1:$I$49,MATCH(Table2[[#This Row],[Product ID]],products!$A$1:$A$49,0),9)</f>
        <v>Light</v>
      </c>
      <c r="K773" s="4">
        <f>INDEX(products!$A$1:$I$49,MATCH(Table2[[#This Row],[Product ID]],products!$A$1:$A$49,0),4)</f>
        <v>0.5</v>
      </c>
      <c r="L773" s="7">
        <f>INDEX(products!$A$1:$I$49,MATCH(Table2[[#This Row],[Product ID]],products!$A$1:$A$49,0),5)</f>
        <v>7.169999999999999</v>
      </c>
      <c r="M773" s="7">
        <f t="shared" si="12"/>
        <v>21.509999999999998</v>
      </c>
      <c r="N773" t="str">
        <f>_xlfn.XLOOKUP(C773,customers!$A$1:$A$1001,customers!$I$1:$I$1001,,0)</f>
        <v>No</v>
      </c>
    </row>
    <row r="774" spans="1:14" x14ac:dyDescent="0.3">
      <c r="A774" s="2" t="s">
        <v>4853</v>
      </c>
      <c r="B774" s="5">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INDEX(products!$A$1:$I$49,MATCH(Table2[[#This Row],[Product ID]],products!$A$1:$A$49,0),8)</f>
        <v>Excelsa</v>
      </c>
      <c r="J774" t="str">
        <f>INDEX(products!$A$1:$I$49,MATCH(Table2[[#This Row],[Product ID]],products!$A$1:$A$49,0),9)</f>
        <v>Medium</v>
      </c>
      <c r="K774" s="4">
        <f>INDEX(products!$A$1:$I$49,MATCH(Table2[[#This Row],[Product ID]],products!$A$1:$A$49,0),4)</f>
        <v>1</v>
      </c>
      <c r="L774" s="7">
        <f>INDEX(products!$A$1:$I$49,MATCH(Table2[[#This Row],[Product ID]],products!$A$1:$A$49,0),5)</f>
        <v>13.75</v>
      </c>
      <c r="M774" s="7">
        <f t="shared" si="12"/>
        <v>82.5</v>
      </c>
      <c r="N774" t="str">
        <f>_xlfn.XLOOKUP(C774,customers!$A$1:$A$1001,customers!$I$1:$I$1001,,0)</f>
        <v>No</v>
      </c>
    </row>
    <row r="775" spans="1:14" x14ac:dyDescent="0.3">
      <c r="A775" s="2" t="s">
        <v>4858</v>
      </c>
      <c r="B775" s="5">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INDEX(products!$A$1:$I$49,MATCH(Table2[[#This Row],[Product ID]],products!$A$1:$A$49,0),8)</f>
        <v>Liberica</v>
      </c>
      <c r="J775" t="str">
        <f>INDEX(products!$A$1:$I$49,MATCH(Table2[[#This Row],[Product ID]],products!$A$1:$A$49,0),9)</f>
        <v>Medium</v>
      </c>
      <c r="K775" s="4">
        <f>INDEX(products!$A$1:$I$49,MATCH(Table2[[#This Row],[Product ID]],products!$A$1:$A$49,0),4)</f>
        <v>0.2</v>
      </c>
      <c r="L775" s="7">
        <f>INDEX(products!$A$1:$I$49,MATCH(Table2[[#This Row],[Product ID]],products!$A$1:$A$49,0),5)</f>
        <v>4.3650000000000002</v>
      </c>
      <c r="M775" s="7">
        <f t="shared" si="12"/>
        <v>8.73</v>
      </c>
      <c r="N775" t="str">
        <f>_xlfn.XLOOKUP(C775,customers!$A$1:$A$1001,customers!$I$1:$I$1001,,0)</f>
        <v>No</v>
      </c>
    </row>
    <row r="776" spans="1:14" x14ac:dyDescent="0.3">
      <c r="A776" s="2" t="s">
        <v>4864</v>
      </c>
      <c r="B776" s="5">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INDEX(products!$A$1:$I$49,MATCH(Table2[[#This Row],[Product ID]],products!$A$1:$A$49,0),8)</f>
        <v>Robusta</v>
      </c>
      <c r="J776" t="str">
        <f>INDEX(products!$A$1:$I$49,MATCH(Table2[[#This Row],[Product ID]],products!$A$1:$A$49,0),9)</f>
        <v>Medium</v>
      </c>
      <c r="K776" s="4">
        <f>INDEX(products!$A$1:$I$49,MATCH(Table2[[#This Row],[Product ID]],products!$A$1:$A$49,0),4)</f>
        <v>1</v>
      </c>
      <c r="L776" s="7">
        <f>INDEX(products!$A$1:$I$49,MATCH(Table2[[#This Row],[Product ID]],products!$A$1:$A$49,0),5)</f>
        <v>9.9499999999999993</v>
      </c>
      <c r="M776" s="7">
        <f t="shared" si="12"/>
        <v>19.899999999999999</v>
      </c>
      <c r="N776" t="str">
        <f>_xlfn.XLOOKUP(C776,customers!$A$1:$A$1001,customers!$I$1:$I$1001,,0)</f>
        <v>Yes</v>
      </c>
    </row>
    <row r="777" spans="1:14" x14ac:dyDescent="0.3">
      <c r="A777" s="2" t="s">
        <v>4869</v>
      </c>
      <c r="B777" s="5">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INDEX(products!$A$1:$I$49,MATCH(Table2[[#This Row],[Product ID]],products!$A$1:$A$49,0),8)</f>
        <v>Excelsa</v>
      </c>
      <c r="J777" t="str">
        <f>INDEX(products!$A$1:$I$49,MATCH(Table2[[#This Row],[Product ID]],products!$A$1:$A$49,0),9)</f>
        <v>Light</v>
      </c>
      <c r="K777" s="4">
        <f>INDEX(products!$A$1:$I$49,MATCH(Table2[[#This Row],[Product ID]],products!$A$1:$A$49,0),4)</f>
        <v>0.5</v>
      </c>
      <c r="L777" s="7">
        <f>INDEX(products!$A$1:$I$49,MATCH(Table2[[#This Row],[Product ID]],products!$A$1:$A$49,0),5)</f>
        <v>8.91</v>
      </c>
      <c r="M777" s="7">
        <f t="shared" si="12"/>
        <v>17.82</v>
      </c>
      <c r="N777" t="str">
        <f>_xlfn.XLOOKUP(C777,customers!$A$1:$A$1001,customers!$I$1:$I$1001,,0)</f>
        <v>Yes</v>
      </c>
    </row>
    <row r="778" spans="1:14" x14ac:dyDescent="0.3">
      <c r="A778" s="2" t="s">
        <v>4875</v>
      </c>
      <c r="B778" s="5">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INDEX(products!$A$1:$I$49,MATCH(Table2[[#This Row],[Product ID]],products!$A$1:$A$49,0),8)</f>
        <v>Arabica</v>
      </c>
      <c r="J778" t="str">
        <f>INDEX(products!$A$1:$I$49,MATCH(Table2[[#This Row],[Product ID]],products!$A$1:$A$49,0),9)</f>
        <v>Medium</v>
      </c>
      <c r="K778" s="4">
        <f>INDEX(products!$A$1:$I$49,MATCH(Table2[[#This Row],[Product ID]],products!$A$1:$A$49,0),4)</f>
        <v>0.5</v>
      </c>
      <c r="L778" s="7">
        <f>INDEX(products!$A$1:$I$49,MATCH(Table2[[#This Row],[Product ID]],products!$A$1:$A$49,0),5)</f>
        <v>6.75</v>
      </c>
      <c r="M778" s="7">
        <f t="shared" si="12"/>
        <v>20.25</v>
      </c>
      <c r="N778" t="str">
        <f>_xlfn.XLOOKUP(C778,customers!$A$1:$A$1001,customers!$I$1:$I$1001,,0)</f>
        <v>No</v>
      </c>
    </row>
    <row r="779" spans="1:14" x14ac:dyDescent="0.3">
      <c r="A779" s="2" t="s">
        <v>4881</v>
      </c>
      <c r="B779" s="5">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INDEX(products!$A$1:$I$49,MATCH(Table2[[#This Row],[Product ID]],products!$A$1:$A$49,0),8)</f>
        <v>Arabica</v>
      </c>
      <c r="J779" t="str">
        <f>INDEX(products!$A$1:$I$49,MATCH(Table2[[#This Row],[Product ID]],products!$A$1:$A$49,0),9)</f>
        <v>Light</v>
      </c>
      <c r="K779" s="4">
        <f>INDEX(products!$A$1:$I$49,MATCH(Table2[[#This Row],[Product ID]],products!$A$1:$A$49,0),4)</f>
        <v>2.5</v>
      </c>
      <c r="L779" s="7">
        <f>INDEX(products!$A$1:$I$49,MATCH(Table2[[#This Row],[Product ID]],products!$A$1:$A$49,0),5)</f>
        <v>29.784999999999997</v>
      </c>
      <c r="M779" s="7">
        <f t="shared" si="12"/>
        <v>59.569999999999993</v>
      </c>
      <c r="N779" t="str">
        <f>_xlfn.XLOOKUP(C779,customers!$A$1:$A$1001,customers!$I$1:$I$1001,,0)</f>
        <v>No</v>
      </c>
    </row>
    <row r="780" spans="1:14" x14ac:dyDescent="0.3">
      <c r="A780" s="2" t="s">
        <v>4886</v>
      </c>
      <c r="B780" s="5">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INDEX(products!$A$1:$I$49,MATCH(Table2[[#This Row],[Product ID]],products!$A$1:$A$49,0),8)</f>
        <v>Liberica</v>
      </c>
      <c r="J780" t="str">
        <f>INDEX(products!$A$1:$I$49,MATCH(Table2[[#This Row],[Product ID]],products!$A$1:$A$49,0),9)</f>
        <v>Light</v>
      </c>
      <c r="K780" s="4">
        <f>INDEX(products!$A$1:$I$49,MATCH(Table2[[#This Row],[Product ID]],products!$A$1:$A$49,0),4)</f>
        <v>0.5</v>
      </c>
      <c r="L780" s="7">
        <f>INDEX(products!$A$1:$I$49,MATCH(Table2[[#This Row],[Product ID]],products!$A$1:$A$49,0),5)</f>
        <v>9.51</v>
      </c>
      <c r="M780" s="7">
        <f t="shared" si="12"/>
        <v>19.02</v>
      </c>
      <c r="N780" t="str">
        <f>_xlfn.XLOOKUP(C780,customers!$A$1:$A$1001,customers!$I$1:$I$1001,,0)</f>
        <v>Yes</v>
      </c>
    </row>
    <row r="781" spans="1:14" x14ac:dyDescent="0.3">
      <c r="A781" s="2" t="s">
        <v>4892</v>
      </c>
      <c r="B781" s="5">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INDEX(products!$A$1:$I$49,MATCH(Table2[[#This Row],[Product ID]],products!$A$1:$A$49,0),8)</f>
        <v>Liberica</v>
      </c>
      <c r="J781" t="str">
        <f>INDEX(products!$A$1:$I$49,MATCH(Table2[[#This Row],[Product ID]],products!$A$1:$A$49,0),9)</f>
        <v>Dark</v>
      </c>
      <c r="K781" s="4">
        <f>INDEX(products!$A$1:$I$49,MATCH(Table2[[#This Row],[Product ID]],products!$A$1:$A$49,0),4)</f>
        <v>1</v>
      </c>
      <c r="L781" s="7">
        <f>INDEX(products!$A$1:$I$49,MATCH(Table2[[#This Row],[Product ID]],products!$A$1:$A$49,0),5)</f>
        <v>12.95</v>
      </c>
      <c r="M781" s="7">
        <f t="shared" si="12"/>
        <v>77.699999999999989</v>
      </c>
      <c r="N781" t="str">
        <f>_xlfn.XLOOKUP(C781,customers!$A$1:$A$1001,customers!$I$1:$I$1001,,0)</f>
        <v>Yes</v>
      </c>
    </row>
    <row r="782" spans="1:14" x14ac:dyDescent="0.3">
      <c r="A782" s="2" t="s">
        <v>4898</v>
      </c>
      <c r="B782" s="5">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INDEX(products!$A$1:$I$49,MATCH(Table2[[#This Row],[Product ID]],products!$A$1:$A$49,0),8)</f>
        <v>Excelsa</v>
      </c>
      <c r="J782" t="str">
        <f>INDEX(products!$A$1:$I$49,MATCH(Table2[[#This Row],[Product ID]],products!$A$1:$A$49,0),9)</f>
        <v>Medium</v>
      </c>
      <c r="K782" s="4">
        <f>INDEX(products!$A$1:$I$49,MATCH(Table2[[#This Row],[Product ID]],products!$A$1:$A$49,0),4)</f>
        <v>1</v>
      </c>
      <c r="L782" s="7">
        <f>INDEX(products!$A$1:$I$49,MATCH(Table2[[#This Row],[Product ID]],products!$A$1:$A$49,0),5)</f>
        <v>13.75</v>
      </c>
      <c r="M782" s="7">
        <f t="shared" si="12"/>
        <v>41.25</v>
      </c>
      <c r="N782" t="str">
        <f>_xlfn.XLOOKUP(C782,customers!$A$1:$A$1001,customers!$I$1:$I$1001,,0)</f>
        <v>No</v>
      </c>
    </row>
    <row r="783" spans="1:14" x14ac:dyDescent="0.3">
      <c r="A783" s="2" t="s">
        <v>4903</v>
      </c>
      <c r="B783" s="5">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INDEX(products!$A$1:$I$49,MATCH(Table2[[#This Row],[Product ID]],products!$A$1:$A$49,0),8)</f>
        <v>Liberica</v>
      </c>
      <c r="J783" t="str">
        <f>INDEX(products!$A$1:$I$49,MATCH(Table2[[#This Row],[Product ID]],products!$A$1:$A$49,0),9)</f>
        <v>Light</v>
      </c>
      <c r="K783" s="4">
        <f>INDEX(products!$A$1:$I$49,MATCH(Table2[[#This Row],[Product ID]],products!$A$1:$A$49,0),4)</f>
        <v>2.5</v>
      </c>
      <c r="L783" s="7">
        <f>INDEX(products!$A$1:$I$49,MATCH(Table2[[#This Row],[Product ID]],products!$A$1:$A$49,0),5)</f>
        <v>36.454999999999998</v>
      </c>
      <c r="M783" s="7">
        <f t="shared" si="12"/>
        <v>145.82</v>
      </c>
      <c r="N783" t="str">
        <f>_xlfn.XLOOKUP(C783,customers!$A$1:$A$1001,customers!$I$1:$I$1001,,0)</f>
        <v>No</v>
      </c>
    </row>
    <row r="784" spans="1:14" x14ac:dyDescent="0.3">
      <c r="A784" s="2" t="s">
        <v>4909</v>
      </c>
      <c r="B784" s="5">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INDEX(products!$A$1:$I$49,MATCH(Table2[[#This Row],[Product ID]],products!$A$1:$A$49,0),8)</f>
        <v>Excelsa</v>
      </c>
      <c r="J784" t="str">
        <f>INDEX(products!$A$1:$I$49,MATCH(Table2[[#This Row],[Product ID]],products!$A$1:$A$49,0),9)</f>
        <v>Light</v>
      </c>
      <c r="K784" s="4">
        <f>INDEX(products!$A$1:$I$49,MATCH(Table2[[#This Row],[Product ID]],products!$A$1:$A$49,0),4)</f>
        <v>0.2</v>
      </c>
      <c r="L784" s="7">
        <f>INDEX(products!$A$1:$I$49,MATCH(Table2[[#This Row],[Product ID]],products!$A$1:$A$49,0),5)</f>
        <v>4.4550000000000001</v>
      </c>
      <c r="M784" s="7">
        <f t="shared" si="12"/>
        <v>26.73</v>
      </c>
      <c r="N784" t="str">
        <f>_xlfn.XLOOKUP(C784,customers!$A$1:$A$1001,customers!$I$1:$I$1001,,0)</f>
        <v>No</v>
      </c>
    </row>
    <row r="785" spans="1:14" x14ac:dyDescent="0.3">
      <c r="A785" s="2" t="s">
        <v>4915</v>
      </c>
      <c r="B785" s="5">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INDEX(products!$A$1:$I$49,MATCH(Table2[[#This Row],[Product ID]],products!$A$1:$A$49,0),8)</f>
        <v>Liberica</v>
      </c>
      <c r="J785" t="str">
        <f>INDEX(products!$A$1:$I$49,MATCH(Table2[[#This Row],[Product ID]],products!$A$1:$A$49,0),9)</f>
        <v>Medium</v>
      </c>
      <c r="K785" s="4">
        <f>INDEX(products!$A$1:$I$49,MATCH(Table2[[#This Row],[Product ID]],products!$A$1:$A$49,0),4)</f>
        <v>0.5</v>
      </c>
      <c r="L785" s="7">
        <f>INDEX(products!$A$1:$I$49,MATCH(Table2[[#This Row],[Product ID]],products!$A$1:$A$49,0),5)</f>
        <v>8.73</v>
      </c>
      <c r="M785" s="7">
        <f t="shared" si="12"/>
        <v>43.650000000000006</v>
      </c>
      <c r="N785" t="str">
        <f>_xlfn.XLOOKUP(C785,customers!$A$1:$A$1001,customers!$I$1:$I$1001,,0)</f>
        <v>Yes</v>
      </c>
    </row>
    <row r="786" spans="1:14" x14ac:dyDescent="0.3">
      <c r="A786" s="2" t="s">
        <v>4921</v>
      </c>
      <c r="B786" s="5">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INDEX(products!$A$1:$I$49,MATCH(Table2[[#This Row],[Product ID]],products!$A$1:$A$49,0),8)</f>
        <v>Liberica</v>
      </c>
      <c r="J786" t="str">
        <f>INDEX(products!$A$1:$I$49,MATCH(Table2[[#This Row],[Product ID]],products!$A$1:$A$49,0),9)</f>
        <v>Light</v>
      </c>
      <c r="K786" s="4">
        <f>INDEX(products!$A$1:$I$49,MATCH(Table2[[#This Row],[Product ID]],products!$A$1:$A$49,0),4)</f>
        <v>1</v>
      </c>
      <c r="L786" s="7">
        <f>INDEX(products!$A$1:$I$49,MATCH(Table2[[#This Row],[Product ID]],products!$A$1:$A$49,0),5)</f>
        <v>15.85</v>
      </c>
      <c r="M786" s="7">
        <f t="shared" si="12"/>
        <v>31.7</v>
      </c>
      <c r="N786" t="str">
        <f>_xlfn.XLOOKUP(C786,customers!$A$1:$A$1001,customers!$I$1:$I$1001,,0)</f>
        <v>No</v>
      </c>
    </row>
    <row r="787" spans="1:14" x14ac:dyDescent="0.3">
      <c r="A787" s="2" t="s">
        <v>4926</v>
      </c>
      <c r="B787" s="5">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INDEX(products!$A$1:$I$49,MATCH(Table2[[#This Row],[Product ID]],products!$A$1:$A$49,0),8)</f>
        <v>Arabica</v>
      </c>
      <c r="J787" t="str">
        <f>INDEX(products!$A$1:$I$49,MATCH(Table2[[#This Row],[Product ID]],products!$A$1:$A$49,0),9)</f>
        <v>Dark</v>
      </c>
      <c r="K787" s="4">
        <f>INDEX(products!$A$1:$I$49,MATCH(Table2[[#This Row],[Product ID]],products!$A$1:$A$49,0),4)</f>
        <v>2.5</v>
      </c>
      <c r="L787" s="7">
        <f>INDEX(products!$A$1:$I$49,MATCH(Table2[[#This Row],[Product ID]],products!$A$1:$A$49,0),5)</f>
        <v>22.884999999999998</v>
      </c>
      <c r="M787" s="7">
        <f t="shared" si="12"/>
        <v>22.884999999999998</v>
      </c>
      <c r="N787" t="str">
        <f>_xlfn.XLOOKUP(C787,customers!$A$1:$A$1001,customers!$I$1:$I$1001,,0)</f>
        <v>No</v>
      </c>
    </row>
    <row r="788" spans="1:14" x14ac:dyDescent="0.3">
      <c r="A788" s="2" t="s">
        <v>4932</v>
      </c>
      <c r="B788" s="5">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INDEX(products!$A$1:$I$49,MATCH(Table2[[#This Row],[Product ID]],products!$A$1:$A$49,0),8)</f>
        <v>Excelsa</v>
      </c>
      <c r="J788" t="str">
        <f>INDEX(products!$A$1:$I$49,MATCH(Table2[[#This Row],[Product ID]],products!$A$1:$A$49,0),9)</f>
        <v>Dark</v>
      </c>
      <c r="K788" s="4">
        <f>INDEX(products!$A$1:$I$49,MATCH(Table2[[#This Row],[Product ID]],products!$A$1:$A$49,0),4)</f>
        <v>2.5</v>
      </c>
      <c r="L788" s="7">
        <f>INDEX(products!$A$1:$I$49,MATCH(Table2[[#This Row],[Product ID]],products!$A$1:$A$49,0),5)</f>
        <v>27.945</v>
      </c>
      <c r="M788" s="7">
        <f t="shared" si="12"/>
        <v>27.945</v>
      </c>
      <c r="N788" t="str">
        <f>_xlfn.XLOOKUP(C788,customers!$A$1:$A$1001,customers!$I$1:$I$1001,,0)</f>
        <v>Yes</v>
      </c>
    </row>
    <row r="789" spans="1:14" x14ac:dyDescent="0.3">
      <c r="A789" s="2" t="s">
        <v>4938</v>
      </c>
      <c r="B789" s="5">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INDEX(products!$A$1:$I$49,MATCH(Table2[[#This Row],[Product ID]],products!$A$1:$A$49,0),8)</f>
        <v>Excelsa</v>
      </c>
      <c r="J789" t="str">
        <f>INDEX(products!$A$1:$I$49,MATCH(Table2[[#This Row],[Product ID]],products!$A$1:$A$49,0),9)</f>
        <v>Medium</v>
      </c>
      <c r="K789" s="4">
        <f>INDEX(products!$A$1:$I$49,MATCH(Table2[[#This Row],[Product ID]],products!$A$1:$A$49,0),4)</f>
        <v>1</v>
      </c>
      <c r="L789" s="7">
        <f>INDEX(products!$A$1:$I$49,MATCH(Table2[[#This Row],[Product ID]],products!$A$1:$A$49,0),5)</f>
        <v>13.75</v>
      </c>
      <c r="M789" s="7">
        <f t="shared" si="12"/>
        <v>82.5</v>
      </c>
      <c r="N789" t="str">
        <f>_xlfn.XLOOKUP(C789,customers!$A$1:$A$1001,customers!$I$1:$I$1001,,0)</f>
        <v>Yes</v>
      </c>
    </row>
    <row r="790" spans="1:14" x14ac:dyDescent="0.3">
      <c r="A790" s="2" t="s">
        <v>4943</v>
      </c>
      <c r="B790" s="5">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INDEX(products!$A$1:$I$49,MATCH(Table2[[#This Row],[Product ID]],products!$A$1:$A$49,0),8)</f>
        <v>Robusta</v>
      </c>
      <c r="J790" t="str">
        <f>INDEX(products!$A$1:$I$49,MATCH(Table2[[#This Row],[Product ID]],products!$A$1:$A$49,0),9)</f>
        <v>Medium</v>
      </c>
      <c r="K790" s="4">
        <f>INDEX(products!$A$1:$I$49,MATCH(Table2[[#This Row],[Product ID]],products!$A$1:$A$49,0),4)</f>
        <v>2.5</v>
      </c>
      <c r="L790" s="7">
        <f>INDEX(products!$A$1:$I$49,MATCH(Table2[[#This Row],[Product ID]],products!$A$1:$A$49,0),5)</f>
        <v>22.884999999999998</v>
      </c>
      <c r="M790" s="7">
        <f t="shared" si="12"/>
        <v>45.769999999999996</v>
      </c>
      <c r="N790" t="str">
        <f>_xlfn.XLOOKUP(C790,customers!$A$1:$A$1001,customers!$I$1:$I$1001,,0)</f>
        <v>Yes</v>
      </c>
    </row>
    <row r="791" spans="1:14" x14ac:dyDescent="0.3">
      <c r="A791" s="2" t="s">
        <v>4949</v>
      </c>
      <c r="B791" s="5">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INDEX(products!$A$1:$I$49,MATCH(Table2[[#This Row],[Product ID]],products!$A$1:$A$49,0),8)</f>
        <v>Arabica</v>
      </c>
      <c r="J791" t="str">
        <f>INDEX(products!$A$1:$I$49,MATCH(Table2[[#This Row],[Product ID]],products!$A$1:$A$49,0),9)</f>
        <v>Light</v>
      </c>
      <c r="K791" s="4">
        <f>INDEX(products!$A$1:$I$49,MATCH(Table2[[#This Row],[Product ID]],products!$A$1:$A$49,0),4)</f>
        <v>1</v>
      </c>
      <c r="L791" s="7">
        <f>INDEX(products!$A$1:$I$49,MATCH(Table2[[#This Row],[Product ID]],products!$A$1:$A$49,0),5)</f>
        <v>12.95</v>
      </c>
      <c r="M791" s="7">
        <f t="shared" si="12"/>
        <v>77.699999999999989</v>
      </c>
      <c r="N791" t="str">
        <f>_xlfn.XLOOKUP(C791,customers!$A$1:$A$1001,customers!$I$1:$I$1001,,0)</f>
        <v>No</v>
      </c>
    </row>
    <row r="792" spans="1:14" x14ac:dyDescent="0.3">
      <c r="A792" s="2" t="s">
        <v>4955</v>
      </c>
      <c r="B792" s="5">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INDEX(products!$A$1:$I$49,MATCH(Table2[[#This Row],[Product ID]],products!$A$1:$A$49,0),8)</f>
        <v>Arabica</v>
      </c>
      <c r="J792" t="str">
        <f>INDEX(products!$A$1:$I$49,MATCH(Table2[[#This Row],[Product ID]],products!$A$1:$A$49,0),9)</f>
        <v>Light</v>
      </c>
      <c r="K792" s="4">
        <f>INDEX(products!$A$1:$I$49,MATCH(Table2[[#This Row],[Product ID]],products!$A$1:$A$49,0),4)</f>
        <v>0.5</v>
      </c>
      <c r="L792" s="7">
        <f>INDEX(products!$A$1:$I$49,MATCH(Table2[[#This Row],[Product ID]],products!$A$1:$A$49,0),5)</f>
        <v>7.77</v>
      </c>
      <c r="M792" s="7">
        <f t="shared" si="12"/>
        <v>23.31</v>
      </c>
      <c r="N792" t="str">
        <f>_xlfn.XLOOKUP(C792,customers!$A$1:$A$1001,customers!$I$1:$I$1001,,0)</f>
        <v>No</v>
      </c>
    </row>
    <row r="793" spans="1:14" x14ac:dyDescent="0.3">
      <c r="A793" s="2" t="s">
        <v>4961</v>
      </c>
      <c r="B793" s="5">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INDEX(products!$A$1:$I$49,MATCH(Table2[[#This Row],[Product ID]],products!$A$1:$A$49,0),8)</f>
        <v>Liberica</v>
      </c>
      <c r="J793" t="str">
        <f>INDEX(products!$A$1:$I$49,MATCH(Table2[[#This Row],[Product ID]],products!$A$1:$A$49,0),9)</f>
        <v>Light</v>
      </c>
      <c r="K793" s="4">
        <f>INDEX(products!$A$1:$I$49,MATCH(Table2[[#This Row],[Product ID]],products!$A$1:$A$49,0),4)</f>
        <v>0.2</v>
      </c>
      <c r="L793" s="7">
        <f>INDEX(products!$A$1:$I$49,MATCH(Table2[[#This Row],[Product ID]],products!$A$1:$A$49,0),5)</f>
        <v>4.7549999999999999</v>
      </c>
      <c r="M793" s="7">
        <f t="shared" si="12"/>
        <v>23.774999999999999</v>
      </c>
      <c r="N793" t="str">
        <f>_xlfn.XLOOKUP(C793,customers!$A$1:$A$1001,customers!$I$1:$I$1001,,0)</f>
        <v>Yes</v>
      </c>
    </row>
    <row r="794" spans="1:14" x14ac:dyDescent="0.3">
      <c r="A794" s="2" t="s">
        <v>4967</v>
      </c>
      <c r="B794" s="5">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INDEX(products!$A$1:$I$49,MATCH(Table2[[#This Row],[Product ID]],products!$A$1:$A$49,0),8)</f>
        <v>Liberica</v>
      </c>
      <c r="J794" t="str">
        <f>INDEX(products!$A$1:$I$49,MATCH(Table2[[#This Row],[Product ID]],products!$A$1:$A$49,0),9)</f>
        <v>Medium</v>
      </c>
      <c r="K794" s="4">
        <f>INDEX(products!$A$1:$I$49,MATCH(Table2[[#This Row],[Product ID]],products!$A$1:$A$49,0),4)</f>
        <v>0.5</v>
      </c>
      <c r="L794" s="7">
        <f>INDEX(products!$A$1:$I$49,MATCH(Table2[[#This Row],[Product ID]],products!$A$1:$A$49,0),5)</f>
        <v>8.73</v>
      </c>
      <c r="M794" s="7">
        <f t="shared" si="12"/>
        <v>52.38</v>
      </c>
      <c r="N794" t="str">
        <f>_xlfn.XLOOKUP(C794,customers!$A$1:$A$1001,customers!$I$1:$I$1001,,0)</f>
        <v>Yes</v>
      </c>
    </row>
    <row r="795" spans="1:14" x14ac:dyDescent="0.3">
      <c r="A795" s="2" t="s">
        <v>4973</v>
      </c>
      <c r="B795" s="5">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INDEX(products!$A$1:$I$49,MATCH(Table2[[#This Row],[Product ID]],products!$A$1:$A$49,0),8)</f>
        <v>Robusta</v>
      </c>
      <c r="J795" t="str">
        <f>INDEX(products!$A$1:$I$49,MATCH(Table2[[#This Row],[Product ID]],products!$A$1:$A$49,0),9)</f>
        <v>Light</v>
      </c>
      <c r="K795" s="4">
        <f>INDEX(products!$A$1:$I$49,MATCH(Table2[[#This Row],[Product ID]],products!$A$1:$A$49,0),4)</f>
        <v>0.2</v>
      </c>
      <c r="L795" s="7">
        <f>INDEX(products!$A$1:$I$49,MATCH(Table2[[#This Row],[Product ID]],products!$A$1:$A$49,0),5)</f>
        <v>3.5849999999999995</v>
      </c>
      <c r="M795" s="7">
        <f t="shared" si="12"/>
        <v>17.924999999999997</v>
      </c>
      <c r="N795" t="str">
        <f>_xlfn.XLOOKUP(C795,customers!$A$1:$A$1001,customers!$I$1:$I$1001,,0)</f>
        <v>No</v>
      </c>
    </row>
    <row r="796" spans="1:14" x14ac:dyDescent="0.3">
      <c r="A796" s="2" t="s">
        <v>4979</v>
      </c>
      <c r="B796" s="5">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INDEX(products!$A$1:$I$49,MATCH(Table2[[#This Row],[Product ID]],products!$A$1:$A$49,0),8)</f>
        <v>Arabica</v>
      </c>
      <c r="J796" t="str">
        <f>INDEX(products!$A$1:$I$49,MATCH(Table2[[#This Row],[Product ID]],products!$A$1:$A$49,0),9)</f>
        <v>Light</v>
      </c>
      <c r="K796" s="4">
        <f>INDEX(products!$A$1:$I$49,MATCH(Table2[[#This Row],[Product ID]],products!$A$1:$A$49,0),4)</f>
        <v>2.5</v>
      </c>
      <c r="L796" s="7">
        <f>INDEX(products!$A$1:$I$49,MATCH(Table2[[#This Row],[Product ID]],products!$A$1:$A$49,0),5)</f>
        <v>29.784999999999997</v>
      </c>
      <c r="M796" s="7">
        <f t="shared" si="12"/>
        <v>148.92499999999998</v>
      </c>
      <c r="N796" t="str">
        <f>_xlfn.XLOOKUP(C796,customers!$A$1:$A$1001,customers!$I$1:$I$1001,,0)</f>
        <v>No</v>
      </c>
    </row>
    <row r="797" spans="1:14" x14ac:dyDescent="0.3">
      <c r="A797" s="2" t="s">
        <v>4985</v>
      </c>
      <c r="B797" s="5">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INDEX(products!$A$1:$I$49,MATCH(Table2[[#This Row],[Product ID]],products!$A$1:$A$49,0),8)</f>
        <v>Robusta</v>
      </c>
      <c r="J797" t="str">
        <f>INDEX(products!$A$1:$I$49,MATCH(Table2[[#This Row],[Product ID]],products!$A$1:$A$49,0),9)</f>
        <v>Light</v>
      </c>
      <c r="K797" s="4">
        <f>INDEX(products!$A$1:$I$49,MATCH(Table2[[#This Row],[Product ID]],products!$A$1:$A$49,0),4)</f>
        <v>0.5</v>
      </c>
      <c r="L797" s="7">
        <f>INDEX(products!$A$1:$I$49,MATCH(Table2[[#This Row],[Product ID]],products!$A$1:$A$49,0),5)</f>
        <v>7.169999999999999</v>
      </c>
      <c r="M797" s="7">
        <f t="shared" si="12"/>
        <v>28.679999999999996</v>
      </c>
      <c r="N797" t="str">
        <f>_xlfn.XLOOKUP(C797,customers!$A$1:$A$1001,customers!$I$1:$I$1001,,0)</f>
        <v>No</v>
      </c>
    </row>
    <row r="798" spans="1:14" x14ac:dyDescent="0.3">
      <c r="A798" s="2" t="s">
        <v>4991</v>
      </c>
      <c r="B798" s="5">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INDEX(products!$A$1:$I$49,MATCH(Table2[[#This Row],[Product ID]],products!$A$1:$A$49,0),8)</f>
        <v>Liberica</v>
      </c>
      <c r="J798" t="str">
        <f>INDEX(products!$A$1:$I$49,MATCH(Table2[[#This Row],[Product ID]],products!$A$1:$A$49,0),9)</f>
        <v>Light</v>
      </c>
      <c r="K798" s="4">
        <f>INDEX(products!$A$1:$I$49,MATCH(Table2[[#This Row],[Product ID]],products!$A$1:$A$49,0),4)</f>
        <v>0.5</v>
      </c>
      <c r="L798" s="7">
        <f>INDEX(products!$A$1:$I$49,MATCH(Table2[[#This Row],[Product ID]],products!$A$1:$A$49,0),5)</f>
        <v>9.51</v>
      </c>
      <c r="M798" s="7">
        <f t="shared" si="12"/>
        <v>9.51</v>
      </c>
      <c r="N798" t="str">
        <f>_xlfn.XLOOKUP(C798,customers!$A$1:$A$1001,customers!$I$1:$I$1001,,0)</f>
        <v>No</v>
      </c>
    </row>
    <row r="799" spans="1:14" x14ac:dyDescent="0.3">
      <c r="A799" s="2" t="s">
        <v>4996</v>
      </c>
      <c r="B799" s="5">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INDEX(products!$A$1:$I$49,MATCH(Table2[[#This Row],[Product ID]],products!$A$1:$A$49,0),8)</f>
        <v>Arabica</v>
      </c>
      <c r="J799" t="str">
        <f>INDEX(products!$A$1:$I$49,MATCH(Table2[[#This Row],[Product ID]],products!$A$1:$A$49,0),9)</f>
        <v>Light</v>
      </c>
      <c r="K799" s="4">
        <f>INDEX(products!$A$1:$I$49,MATCH(Table2[[#This Row],[Product ID]],products!$A$1:$A$49,0),4)</f>
        <v>0.5</v>
      </c>
      <c r="L799" s="7">
        <f>INDEX(products!$A$1:$I$49,MATCH(Table2[[#This Row],[Product ID]],products!$A$1:$A$49,0),5)</f>
        <v>7.77</v>
      </c>
      <c r="M799" s="7">
        <f t="shared" si="12"/>
        <v>31.08</v>
      </c>
      <c r="N799" t="str">
        <f>_xlfn.XLOOKUP(C799,customers!$A$1:$A$1001,customers!$I$1:$I$1001,,0)</f>
        <v>No</v>
      </c>
    </row>
    <row r="800" spans="1:14" x14ac:dyDescent="0.3">
      <c r="A800" s="2" t="s">
        <v>5002</v>
      </c>
      <c r="B800" s="5">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INDEX(products!$A$1:$I$49,MATCH(Table2[[#This Row],[Product ID]],products!$A$1:$A$49,0),8)</f>
        <v>Robusta</v>
      </c>
      <c r="J800" t="str">
        <f>INDEX(products!$A$1:$I$49,MATCH(Table2[[#This Row],[Product ID]],products!$A$1:$A$49,0),9)</f>
        <v>Dark</v>
      </c>
      <c r="K800" s="4">
        <f>INDEX(products!$A$1:$I$49,MATCH(Table2[[#This Row],[Product ID]],products!$A$1:$A$49,0),4)</f>
        <v>0.2</v>
      </c>
      <c r="L800" s="7">
        <f>INDEX(products!$A$1:$I$49,MATCH(Table2[[#This Row],[Product ID]],products!$A$1:$A$49,0),5)</f>
        <v>2.6849999999999996</v>
      </c>
      <c r="M800" s="7">
        <f t="shared" si="12"/>
        <v>8.0549999999999997</v>
      </c>
      <c r="N800" t="str">
        <f>_xlfn.XLOOKUP(C800,customers!$A$1:$A$1001,customers!$I$1:$I$1001,,0)</f>
        <v>Yes</v>
      </c>
    </row>
    <row r="801" spans="1:14" x14ac:dyDescent="0.3">
      <c r="A801" s="2" t="s">
        <v>5008</v>
      </c>
      <c r="B801" s="5">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INDEX(products!$A$1:$I$49,MATCH(Table2[[#This Row],[Product ID]],products!$A$1:$A$49,0),8)</f>
        <v>Excelsa</v>
      </c>
      <c r="J801" t="str">
        <f>INDEX(products!$A$1:$I$49,MATCH(Table2[[#This Row],[Product ID]],products!$A$1:$A$49,0),9)</f>
        <v>Dark</v>
      </c>
      <c r="K801" s="4">
        <f>INDEX(products!$A$1:$I$49,MATCH(Table2[[#This Row],[Product ID]],products!$A$1:$A$49,0),4)</f>
        <v>1</v>
      </c>
      <c r="L801" s="7">
        <f>INDEX(products!$A$1:$I$49,MATCH(Table2[[#This Row],[Product ID]],products!$A$1:$A$49,0),5)</f>
        <v>12.15</v>
      </c>
      <c r="M801" s="7">
        <f t="shared" si="12"/>
        <v>36.450000000000003</v>
      </c>
      <c r="N801" t="str">
        <f>_xlfn.XLOOKUP(C801,customers!$A$1:$A$1001,customers!$I$1:$I$1001,,0)</f>
        <v>Yes</v>
      </c>
    </row>
    <row r="802" spans="1:14" x14ac:dyDescent="0.3">
      <c r="A802" s="2" t="s">
        <v>5012</v>
      </c>
      <c r="B802" s="5">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INDEX(products!$A$1:$I$49,MATCH(Table2[[#This Row],[Product ID]],products!$A$1:$A$49,0),8)</f>
        <v>Robusta</v>
      </c>
      <c r="J802" t="str">
        <f>INDEX(products!$A$1:$I$49,MATCH(Table2[[#This Row],[Product ID]],products!$A$1:$A$49,0),9)</f>
        <v>Dark</v>
      </c>
      <c r="K802" s="4">
        <f>INDEX(products!$A$1:$I$49,MATCH(Table2[[#This Row],[Product ID]],products!$A$1:$A$49,0),4)</f>
        <v>0.2</v>
      </c>
      <c r="L802" s="7">
        <f>INDEX(products!$A$1:$I$49,MATCH(Table2[[#This Row],[Product ID]],products!$A$1:$A$49,0),5)</f>
        <v>2.6849999999999996</v>
      </c>
      <c r="M802" s="7">
        <f t="shared" si="12"/>
        <v>16.11</v>
      </c>
      <c r="N802" t="str">
        <f>_xlfn.XLOOKUP(C802,customers!$A$1:$A$1001,customers!$I$1:$I$1001,,0)</f>
        <v>No</v>
      </c>
    </row>
    <row r="803" spans="1:14" x14ac:dyDescent="0.3">
      <c r="A803" s="2" t="s">
        <v>5018</v>
      </c>
      <c r="B803" s="5">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INDEX(products!$A$1:$I$49,MATCH(Table2[[#This Row],[Product ID]],products!$A$1:$A$49,0),8)</f>
        <v>Robusta</v>
      </c>
      <c r="J803" t="str">
        <f>INDEX(products!$A$1:$I$49,MATCH(Table2[[#This Row],[Product ID]],products!$A$1:$A$49,0),9)</f>
        <v>Dark</v>
      </c>
      <c r="K803" s="4">
        <f>INDEX(products!$A$1:$I$49,MATCH(Table2[[#This Row],[Product ID]],products!$A$1:$A$49,0),4)</f>
        <v>2.5</v>
      </c>
      <c r="L803" s="7">
        <f>INDEX(products!$A$1:$I$49,MATCH(Table2[[#This Row],[Product ID]],products!$A$1:$A$49,0),5)</f>
        <v>20.584999999999997</v>
      </c>
      <c r="M803" s="7">
        <f t="shared" si="12"/>
        <v>41.169999999999995</v>
      </c>
      <c r="N803" t="str">
        <f>_xlfn.XLOOKUP(C803,customers!$A$1:$A$1001,customers!$I$1:$I$1001,,0)</f>
        <v>Yes</v>
      </c>
    </row>
    <row r="804" spans="1:14" x14ac:dyDescent="0.3">
      <c r="A804" s="2" t="s">
        <v>5024</v>
      </c>
      <c r="B804" s="5">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INDEX(products!$A$1:$I$49,MATCH(Table2[[#This Row],[Product ID]],products!$A$1:$A$49,0),8)</f>
        <v>Robusta</v>
      </c>
      <c r="J804" t="str">
        <f>INDEX(products!$A$1:$I$49,MATCH(Table2[[#This Row],[Product ID]],products!$A$1:$A$49,0),9)</f>
        <v>Dark</v>
      </c>
      <c r="K804" s="4">
        <f>INDEX(products!$A$1:$I$49,MATCH(Table2[[#This Row],[Product ID]],products!$A$1:$A$49,0),4)</f>
        <v>0.2</v>
      </c>
      <c r="L804" s="7">
        <f>INDEX(products!$A$1:$I$49,MATCH(Table2[[#This Row],[Product ID]],products!$A$1:$A$49,0),5)</f>
        <v>2.6849999999999996</v>
      </c>
      <c r="M804" s="7">
        <f t="shared" si="12"/>
        <v>10.739999999999998</v>
      </c>
      <c r="N804" t="str">
        <f>_xlfn.XLOOKUP(C804,customers!$A$1:$A$1001,customers!$I$1:$I$1001,,0)</f>
        <v>No</v>
      </c>
    </row>
    <row r="805" spans="1:14" x14ac:dyDescent="0.3">
      <c r="A805" s="2" t="s">
        <v>5030</v>
      </c>
      <c r="B805" s="5">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INDEX(products!$A$1:$I$49,MATCH(Table2[[#This Row],[Product ID]],products!$A$1:$A$49,0),8)</f>
        <v>Excelsa</v>
      </c>
      <c r="J805" t="str">
        <f>INDEX(products!$A$1:$I$49,MATCH(Table2[[#This Row],[Product ID]],products!$A$1:$A$49,0),9)</f>
        <v>Medium</v>
      </c>
      <c r="K805" s="4">
        <f>INDEX(products!$A$1:$I$49,MATCH(Table2[[#This Row],[Product ID]],products!$A$1:$A$49,0),4)</f>
        <v>2.5</v>
      </c>
      <c r="L805" s="7">
        <f>INDEX(products!$A$1:$I$49,MATCH(Table2[[#This Row],[Product ID]],products!$A$1:$A$49,0),5)</f>
        <v>31.624999999999996</v>
      </c>
      <c r="M805" s="7">
        <f t="shared" si="12"/>
        <v>126.49999999999999</v>
      </c>
      <c r="N805" t="str">
        <f>_xlfn.XLOOKUP(C805,customers!$A$1:$A$1001,customers!$I$1:$I$1001,,0)</f>
        <v>No</v>
      </c>
    </row>
    <row r="806" spans="1:14" x14ac:dyDescent="0.3">
      <c r="A806" s="2" t="s">
        <v>5035</v>
      </c>
      <c r="B806" s="5">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INDEX(products!$A$1:$I$49,MATCH(Table2[[#This Row],[Product ID]],products!$A$1:$A$49,0),8)</f>
        <v>Robusta</v>
      </c>
      <c r="J806" t="str">
        <f>INDEX(products!$A$1:$I$49,MATCH(Table2[[#This Row],[Product ID]],products!$A$1:$A$49,0),9)</f>
        <v>Light</v>
      </c>
      <c r="K806" s="4">
        <f>INDEX(products!$A$1:$I$49,MATCH(Table2[[#This Row],[Product ID]],products!$A$1:$A$49,0),4)</f>
        <v>1</v>
      </c>
      <c r="L806" s="7">
        <f>INDEX(products!$A$1:$I$49,MATCH(Table2[[#This Row],[Product ID]],products!$A$1:$A$49,0),5)</f>
        <v>11.95</v>
      </c>
      <c r="M806" s="7">
        <f t="shared" si="12"/>
        <v>23.9</v>
      </c>
      <c r="N806" t="str">
        <f>_xlfn.XLOOKUP(C806,customers!$A$1:$A$1001,customers!$I$1:$I$1001,,0)</f>
        <v>No</v>
      </c>
    </row>
    <row r="807" spans="1:14" x14ac:dyDescent="0.3">
      <c r="A807" s="2" t="s">
        <v>5040</v>
      </c>
      <c r="B807" s="5">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INDEX(products!$A$1:$I$49,MATCH(Table2[[#This Row],[Product ID]],products!$A$1:$A$49,0),8)</f>
        <v>Robusta</v>
      </c>
      <c r="J807" t="str">
        <f>INDEX(products!$A$1:$I$49,MATCH(Table2[[#This Row],[Product ID]],products!$A$1:$A$49,0),9)</f>
        <v>Medium</v>
      </c>
      <c r="K807" s="4">
        <f>INDEX(products!$A$1:$I$49,MATCH(Table2[[#This Row],[Product ID]],products!$A$1:$A$49,0),4)</f>
        <v>0.5</v>
      </c>
      <c r="L807" s="7">
        <f>INDEX(products!$A$1:$I$49,MATCH(Table2[[#This Row],[Product ID]],products!$A$1:$A$49,0),5)</f>
        <v>5.97</v>
      </c>
      <c r="M807" s="7">
        <f t="shared" si="12"/>
        <v>5.97</v>
      </c>
      <c r="N807" t="str">
        <f>_xlfn.XLOOKUP(C807,customers!$A$1:$A$1001,customers!$I$1:$I$1001,,0)</f>
        <v>No</v>
      </c>
    </row>
    <row r="808" spans="1:14" x14ac:dyDescent="0.3">
      <c r="A808" s="2" t="s">
        <v>5046</v>
      </c>
      <c r="B808" s="5">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INDEX(products!$A$1:$I$49,MATCH(Table2[[#This Row],[Product ID]],products!$A$1:$A$49,0),8)</f>
        <v>Liberica</v>
      </c>
      <c r="J808" t="str">
        <f>INDEX(products!$A$1:$I$49,MATCH(Table2[[#This Row],[Product ID]],products!$A$1:$A$49,0),9)</f>
        <v>Dark</v>
      </c>
      <c r="K808" s="4">
        <f>INDEX(products!$A$1:$I$49,MATCH(Table2[[#This Row],[Product ID]],products!$A$1:$A$49,0),4)</f>
        <v>0.2</v>
      </c>
      <c r="L808" s="7">
        <f>INDEX(products!$A$1:$I$49,MATCH(Table2[[#This Row],[Product ID]],products!$A$1:$A$49,0),5)</f>
        <v>3.8849999999999998</v>
      </c>
      <c r="M808" s="7">
        <f t="shared" si="12"/>
        <v>7.77</v>
      </c>
      <c r="N808" t="str">
        <f>_xlfn.XLOOKUP(C808,customers!$A$1:$A$1001,customers!$I$1:$I$1001,,0)</f>
        <v>Yes</v>
      </c>
    </row>
    <row r="809" spans="1:14" x14ac:dyDescent="0.3">
      <c r="A809" s="2" t="s">
        <v>5050</v>
      </c>
      <c r="B809" s="5">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INDEX(products!$A$1:$I$49,MATCH(Table2[[#This Row],[Product ID]],products!$A$1:$A$49,0),8)</f>
        <v>Liberica</v>
      </c>
      <c r="J809" t="str">
        <f>INDEX(products!$A$1:$I$49,MATCH(Table2[[#This Row],[Product ID]],products!$A$1:$A$49,0),9)</f>
        <v>Dark</v>
      </c>
      <c r="K809" s="4">
        <f>INDEX(products!$A$1:$I$49,MATCH(Table2[[#This Row],[Product ID]],products!$A$1:$A$49,0),4)</f>
        <v>0.5</v>
      </c>
      <c r="L809" s="7">
        <f>INDEX(products!$A$1:$I$49,MATCH(Table2[[#This Row],[Product ID]],products!$A$1:$A$49,0),5)</f>
        <v>7.77</v>
      </c>
      <c r="M809" s="7">
        <f t="shared" si="12"/>
        <v>23.31</v>
      </c>
      <c r="N809" t="str">
        <f>_xlfn.XLOOKUP(C809,customers!$A$1:$A$1001,customers!$I$1:$I$1001,,0)</f>
        <v>No</v>
      </c>
    </row>
    <row r="810" spans="1:14" x14ac:dyDescent="0.3">
      <c r="A810" s="2" t="s">
        <v>5056</v>
      </c>
      <c r="B810" s="5">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INDEX(products!$A$1:$I$49,MATCH(Table2[[#This Row],[Product ID]],products!$A$1:$A$49,0),8)</f>
        <v>Robusta</v>
      </c>
      <c r="J810" t="str">
        <f>INDEX(products!$A$1:$I$49,MATCH(Table2[[#This Row],[Product ID]],products!$A$1:$A$49,0),9)</f>
        <v>Light</v>
      </c>
      <c r="K810" s="4">
        <f>INDEX(products!$A$1:$I$49,MATCH(Table2[[#This Row],[Product ID]],products!$A$1:$A$49,0),4)</f>
        <v>2.5</v>
      </c>
      <c r="L810" s="7">
        <f>INDEX(products!$A$1:$I$49,MATCH(Table2[[#This Row],[Product ID]],products!$A$1:$A$49,0),5)</f>
        <v>27.484999999999996</v>
      </c>
      <c r="M810" s="7">
        <f t="shared" si="12"/>
        <v>137.42499999999998</v>
      </c>
      <c r="N810" t="str">
        <f>_xlfn.XLOOKUP(C810,customers!$A$1:$A$1001,customers!$I$1:$I$1001,,0)</f>
        <v>No</v>
      </c>
    </row>
    <row r="811" spans="1:14" x14ac:dyDescent="0.3">
      <c r="A811" s="2" t="s">
        <v>5062</v>
      </c>
      <c r="B811" s="5">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INDEX(products!$A$1:$I$49,MATCH(Table2[[#This Row],[Product ID]],products!$A$1:$A$49,0),8)</f>
        <v>Robusta</v>
      </c>
      <c r="J811" t="str">
        <f>INDEX(products!$A$1:$I$49,MATCH(Table2[[#This Row],[Product ID]],products!$A$1:$A$49,0),9)</f>
        <v>Dark</v>
      </c>
      <c r="K811" s="4">
        <f>INDEX(products!$A$1:$I$49,MATCH(Table2[[#This Row],[Product ID]],products!$A$1:$A$49,0),4)</f>
        <v>0.2</v>
      </c>
      <c r="L811" s="7">
        <f>INDEX(products!$A$1:$I$49,MATCH(Table2[[#This Row],[Product ID]],products!$A$1:$A$49,0),5)</f>
        <v>2.6849999999999996</v>
      </c>
      <c r="M811" s="7">
        <f t="shared" si="12"/>
        <v>8.0549999999999997</v>
      </c>
      <c r="N811" t="str">
        <f>_xlfn.XLOOKUP(C811,customers!$A$1:$A$1001,customers!$I$1:$I$1001,,0)</f>
        <v>Yes</v>
      </c>
    </row>
    <row r="812" spans="1:14" x14ac:dyDescent="0.3">
      <c r="A812" s="2" t="s">
        <v>5067</v>
      </c>
      <c r="B812" s="5">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INDEX(products!$A$1:$I$49,MATCH(Table2[[#This Row],[Product ID]],products!$A$1:$A$49,0),8)</f>
        <v>Liberica</v>
      </c>
      <c r="J812" t="str">
        <f>INDEX(products!$A$1:$I$49,MATCH(Table2[[#This Row],[Product ID]],products!$A$1:$A$49,0),9)</f>
        <v>Light</v>
      </c>
      <c r="K812" s="4">
        <f>INDEX(products!$A$1:$I$49,MATCH(Table2[[#This Row],[Product ID]],products!$A$1:$A$49,0),4)</f>
        <v>0.5</v>
      </c>
      <c r="L812" s="7">
        <f>INDEX(products!$A$1:$I$49,MATCH(Table2[[#This Row],[Product ID]],products!$A$1:$A$49,0),5)</f>
        <v>9.51</v>
      </c>
      <c r="M812" s="7">
        <f t="shared" si="12"/>
        <v>28.53</v>
      </c>
      <c r="N812" t="str">
        <f>_xlfn.XLOOKUP(C812,customers!$A$1:$A$1001,customers!$I$1:$I$1001,,0)</f>
        <v>No</v>
      </c>
    </row>
    <row r="813" spans="1:14" x14ac:dyDescent="0.3">
      <c r="A813" s="2" t="s">
        <v>5073</v>
      </c>
      <c r="B813" s="5">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INDEX(products!$A$1:$I$49,MATCH(Table2[[#This Row],[Product ID]],products!$A$1:$A$49,0),8)</f>
        <v>Arabica</v>
      </c>
      <c r="J813" t="str">
        <f>INDEX(products!$A$1:$I$49,MATCH(Table2[[#This Row],[Product ID]],products!$A$1:$A$49,0),9)</f>
        <v>Medium</v>
      </c>
      <c r="K813" s="4">
        <f>INDEX(products!$A$1:$I$49,MATCH(Table2[[#This Row],[Product ID]],products!$A$1:$A$49,0),4)</f>
        <v>1</v>
      </c>
      <c r="L813" s="7">
        <f>INDEX(products!$A$1:$I$49,MATCH(Table2[[#This Row],[Product ID]],products!$A$1:$A$49,0),5)</f>
        <v>11.25</v>
      </c>
      <c r="M813" s="7">
        <f t="shared" si="12"/>
        <v>67.5</v>
      </c>
      <c r="N813" t="str">
        <f>_xlfn.XLOOKUP(C813,customers!$A$1:$A$1001,customers!$I$1:$I$1001,,0)</f>
        <v>Yes</v>
      </c>
    </row>
    <row r="814" spans="1:14" x14ac:dyDescent="0.3">
      <c r="A814" s="2" t="s">
        <v>5073</v>
      </c>
      <c r="B814" s="5">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INDEX(products!$A$1:$I$49,MATCH(Table2[[#This Row],[Product ID]],products!$A$1:$A$49,0),8)</f>
        <v>Liberica</v>
      </c>
      <c r="J814" t="str">
        <f>INDEX(products!$A$1:$I$49,MATCH(Table2[[#This Row],[Product ID]],products!$A$1:$A$49,0),9)</f>
        <v>Dark</v>
      </c>
      <c r="K814" s="4">
        <f>INDEX(products!$A$1:$I$49,MATCH(Table2[[#This Row],[Product ID]],products!$A$1:$A$49,0),4)</f>
        <v>2.5</v>
      </c>
      <c r="L814" s="7">
        <f>INDEX(products!$A$1:$I$49,MATCH(Table2[[#This Row],[Product ID]],products!$A$1:$A$49,0),5)</f>
        <v>29.784999999999997</v>
      </c>
      <c r="M814" s="7">
        <f t="shared" si="12"/>
        <v>178.70999999999998</v>
      </c>
      <c r="N814" t="str">
        <f>_xlfn.XLOOKUP(C814,customers!$A$1:$A$1001,customers!$I$1:$I$1001,,0)</f>
        <v>Yes</v>
      </c>
    </row>
    <row r="815" spans="1:14" x14ac:dyDescent="0.3">
      <c r="A815" s="2" t="s">
        <v>5084</v>
      </c>
      <c r="B815" s="5">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INDEX(products!$A$1:$I$49,MATCH(Table2[[#This Row],[Product ID]],products!$A$1:$A$49,0),8)</f>
        <v>Excelsa</v>
      </c>
      <c r="J815" t="str">
        <f>INDEX(products!$A$1:$I$49,MATCH(Table2[[#This Row],[Product ID]],products!$A$1:$A$49,0),9)</f>
        <v>Medium</v>
      </c>
      <c r="K815" s="4">
        <f>INDEX(products!$A$1:$I$49,MATCH(Table2[[#This Row],[Product ID]],products!$A$1:$A$49,0),4)</f>
        <v>2.5</v>
      </c>
      <c r="L815" s="7">
        <f>INDEX(products!$A$1:$I$49,MATCH(Table2[[#This Row],[Product ID]],products!$A$1:$A$49,0),5)</f>
        <v>31.624999999999996</v>
      </c>
      <c r="M815" s="7">
        <f t="shared" si="12"/>
        <v>31.624999999999996</v>
      </c>
      <c r="N815" t="str">
        <f>_xlfn.XLOOKUP(C815,customers!$A$1:$A$1001,customers!$I$1:$I$1001,,0)</f>
        <v>Yes</v>
      </c>
    </row>
    <row r="816" spans="1:14" x14ac:dyDescent="0.3">
      <c r="A816" s="2" t="s">
        <v>5090</v>
      </c>
      <c r="B816" s="5">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INDEX(products!$A$1:$I$49,MATCH(Table2[[#This Row],[Product ID]],products!$A$1:$A$49,0),8)</f>
        <v>Excelsa</v>
      </c>
      <c r="J816" t="str">
        <f>INDEX(products!$A$1:$I$49,MATCH(Table2[[#This Row],[Product ID]],products!$A$1:$A$49,0),9)</f>
        <v>Light</v>
      </c>
      <c r="K816" s="4">
        <f>INDEX(products!$A$1:$I$49,MATCH(Table2[[#This Row],[Product ID]],products!$A$1:$A$49,0),4)</f>
        <v>0.2</v>
      </c>
      <c r="L816" s="7">
        <f>INDEX(products!$A$1:$I$49,MATCH(Table2[[#This Row],[Product ID]],products!$A$1:$A$49,0),5)</f>
        <v>4.4550000000000001</v>
      </c>
      <c r="M816" s="7">
        <f t="shared" si="12"/>
        <v>8.91</v>
      </c>
      <c r="N816" t="str">
        <f>_xlfn.XLOOKUP(C816,customers!$A$1:$A$1001,customers!$I$1:$I$1001,,0)</f>
        <v>No</v>
      </c>
    </row>
    <row r="817" spans="1:14" x14ac:dyDescent="0.3">
      <c r="A817" s="2" t="s">
        <v>5096</v>
      </c>
      <c r="B817" s="5">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INDEX(products!$A$1:$I$49,MATCH(Table2[[#This Row],[Product ID]],products!$A$1:$A$49,0),8)</f>
        <v>Robusta</v>
      </c>
      <c r="J817" t="str">
        <f>INDEX(products!$A$1:$I$49,MATCH(Table2[[#This Row],[Product ID]],products!$A$1:$A$49,0),9)</f>
        <v>Medium</v>
      </c>
      <c r="K817" s="4">
        <f>INDEX(products!$A$1:$I$49,MATCH(Table2[[#This Row],[Product ID]],products!$A$1:$A$49,0),4)</f>
        <v>0.5</v>
      </c>
      <c r="L817" s="7">
        <f>INDEX(products!$A$1:$I$49,MATCH(Table2[[#This Row],[Product ID]],products!$A$1:$A$49,0),5)</f>
        <v>5.97</v>
      </c>
      <c r="M817" s="7">
        <f t="shared" si="12"/>
        <v>35.82</v>
      </c>
      <c r="N817" t="str">
        <f>_xlfn.XLOOKUP(C817,customers!$A$1:$A$1001,customers!$I$1:$I$1001,,0)</f>
        <v>No</v>
      </c>
    </row>
    <row r="818" spans="1:14" x14ac:dyDescent="0.3">
      <c r="A818" s="2" t="s">
        <v>5102</v>
      </c>
      <c r="B818" s="5">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INDEX(products!$A$1:$I$49,MATCH(Table2[[#This Row],[Product ID]],products!$A$1:$A$49,0),8)</f>
        <v>Liberica</v>
      </c>
      <c r="J818" t="str">
        <f>INDEX(products!$A$1:$I$49,MATCH(Table2[[#This Row],[Product ID]],products!$A$1:$A$49,0),9)</f>
        <v>Light</v>
      </c>
      <c r="K818" s="4">
        <f>INDEX(products!$A$1:$I$49,MATCH(Table2[[#This Row],[Product ID]],products!$A$1:$A$49,0),4)</f>
        <v>0.5</v>
      </c>
      <c r="L818" s="7">
        <f>INDEX(products!$A$1:$I$49,MATCH(Table2[[#This Row],[Product ID]],products!$A$1:$A$49,0),5)</f>
        <v>9.51</v>
      </c>
      <c r="M818" s="7">
        <f t="shared" si="12"/>
        <v>38.04</v>
      </c>
      <c r="N818" t="str">
        <f>_xlfn.XLOOKUP(C818,customers!$A$1:$A$1001,customers!$I$1:$I$1001,,0)</f>
        <v>No</v>
      </c>
    </row>
    <row r="819" spans="1:14" x14ac:dyDescent="0.3">
      <c r="A819" s="2" t="s">
        <v>5107</v>
      </c>
      <c r="B819" s="5">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INDEX(products!$A$1:$I$49,MATCH(Table2[[#This Row],[Product ID]],products!$A$1:$A$49,0),8)</f>
        <v>Liberica</v>
      </c>
      <c r="J819" t="str">
        <f>INDEX(products!$A$1:$I$49,MATCH(Table2[[#This Row],[Product ID]],products!$A$1:$A$49,0),9)</f>
        <v>Dark</v>
      </c>
      <c r="K819" s="4">
        <f>INDEX(products!$A$1:$I$49,MATCH(Table2[[#This Row],[Product ID]],products!$A$1:$A$49,0),4)</f>
        <v>0.5</v>
      </c>
      <c r="L819" s="7">
        <f>INDEX(products!$A$1:$I$49,MATCH(Table2[[#This Row],[Product ID]],products!$A$1:$A$49,0),5)</f>
        <v>7.77</v>
      </c>
      <c r="M819" s="7">
        <f t="shared" si="12"/>
        <v>15.54</v>
      </c>
      <c r="N819" t="str">
        <f>_xlfn.XLOOKUP(C819,customers!$A$1:$A$1001,customers!$I$1:$I$1001,,0)</f>
        <v>No</v>
      </c>
    </row>
    <row r="820" spans="1:14" x14ac:dyDescent="0.3">
      <c r="A820" s="2" t="s">
        <v>5112</v>
      </c>
      <c r="B820" s="5">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INDEX(products!$A$1:$I$49,MATCH(Table2[[#This Row],[Product ID]],products!$A$1:$A$49,0),8)</f>
        <v>Liberica</v>
      </c>
      <c r="J820" t="str">
        <f>INDEX(products!$A$1:$I$49,MATCH(Table2[[#This Row],[Product ID]],products!$A$1:$A$49,0),9)</f>
        <v>Light</v>
      </c>
      <c r="K820" s="4">
        <f>INDEX(products!$A$1:$I$49,MATCH(Table2[[#This Row],[Product ID]],products!$A$1:$A$49,0),4)</f>
        <v>1</v>
      </c>
      <c r="L820" s="7">
        <f>INDEX(products!$A$1:$I$49,MATCH(Table2[[#This Row],[Product ID]],products!$A$1:$A$49,0),5)</f>
        <v>15.85</v>
      </c>
      <c r="M820" s="7">
        <f t="shared" si="12"/>
        <v>79.25</v>
      </c>
      <c r="N820" t="str">
        <f>_xlfn.XLOOKUP(C820,customers!$A$1:$A$1001,customers!$I$1:$I$1001,,0)</f>
        <v>No</v>
      </c>
    </row>
    <row r="821" spans="1:14" x14ac:dyDescent="0.3">
      <c r="A821" s="2" t="s">
        <v>5117</v>
      </c>
      <c r="B821" s="5">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INDEX(products!$A$1:$I$49,MATCH(Table2[[#This Row],[Product ID]],products!$A$1:$A$49,0),8)</f>
        <v>Liberica</v>
      </c>
      <c r="J821" t="str">
        <f>INDEX(products!$A$1:$I$49,MATCH(Table2[[#This Row],[Product ID]],products!$A$1:$A$49,0),9)</f>
        <v>Light</v>
      </c>
      <c r="K821" s="4">
        <f>INDEX(products!$A$1:$I$49,MATCH(Table2[[#This Row],[Product ID]],products!$A$1:$A$49,0),4)</f>
        <v>0.2</v>
      </c>
      <c r="L821" s="7">
        <f>INDEX(products!$A$1:$I$49,MATCH(Table2[[#This Row],[Product ID]],products!$A$1:$A$49,0),5)</f>
        <v>4.7549999999999999</v>
      </c>
      <c r="M821" s="7">
        <f t="shared" si="12"/>
        <v>4.7549999999999999</v>
      </c>
      <c r="N821" t="str">
        <f>_xlfn.XLOOKUP(C821,customers!$A$1:$A$1001,customers!$I$1:$I$1001,,0)</f>
        <v>Yes</v>
      </c>
    </row>
    <row r="822" spans="1:14" x14ac:dyDescent="0.3">
      <c r="A822" s="2" t="s">
        <v>5123</v>
      </c>
      <c r="B822" s="5">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INDEX(products!$A$1:$I$49,MATCH(Table2[[#This Row],[Product ID]],products!$A$1:$A$49,0),8)</f>
        <v>Excelsa</v>
      </c>
      <c r="J822" t="str">
        <f>INDEX(products!$A$1:$I$49,MATCH(Table2[[#This Row],[Product ID]],products!$A$1:$A$49,0),9)</f>
        <v>Medium</v>
      </c>
      <c r="K822" s="4">
        <f>INDEX(products!$A$1:$I$49,MATCH(Table2[[#This Row],[Product ID]],products!$A$1:$A$49,0),4)</f>
        <v>1</v>
      </c>
      <c r="L822" s="7">
        <f>INDEX(products!$A$1:$I$49,MATCH(Table2[[#This Row],[Product ID]],products!$A$1:$A$49,0),5)</f>
        <v>13.75</v>
      </c>
      <c r="M822" s="7">
        <f t="shared" si="12"/>
        <v>55</v>
      </c>
      <c r="N822" t="str">
        <f>_xlfn.XLOOKUP(C822,customers!$A$1:$A$1001,customers!$I$1:$I$1001,,0)</f>
        <v>Yes</v>
      </c>
    </row>
    <row r="823" spans="1:14" x14ac:dyDescent="0.3">
      <c r="A823" s="2" t="s">
        <v>5129</v>
      </c>
      <c r="B823" s="5">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INDEX(products!$A$1:$I$49,MATCH(Table2[[#This Row],[Product ID]],products!$A$1:$A$49,0),8)</f>
        <v>Robusta</v>
      </c>
      <c r="J823" t="str">
        <f>INDEX(products!$A$1:$I$49,MATCH(Table2[[#This Row],[Product ID]],products!$A$1:$A$49,0),9)</f>
        <v>Dark</v>
      </c>
      <c r="K823" s="4">
        <f>INDEX(products!$A$1:$I$49,MATCH(Table2[[#This Row],[Product ID]],products!$A$1:$A$49,0),4)</f>
        <v>0.5</v>
      </c>
      <c r="L823" s="7">
        <f>INDEX(products!$A$1:$I$49,MATCH(Table2[[#This Row],[Product ID]],products!$A$1:$A$49,0),5)</f>
        <v>5.3699999999999992</v>
      </c>
      <c r="M823" s="7">
        <f t="shared" si="12"/>
        <v>26.849999999999994</v>
      </c>
      <c r="N823" t="str">
        <f>_xlfn.XLOOKUP(C823,customers!$A$1:$A$1001,customers!$I$1:$I$1001,,0)</f>
        <v>No</v>
      </c>
    </row>
    <row r="824" spans="1:14" x14ac:dyDescent="0.3">
      <c r="A824" s="2" t="s">
        <v>5135</v>
      </c>
      <c r="B824" s="5">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INDEX(products!$A$1:$I$49,MATCH(Table2[[#This Row],[Product ID]],products!$A$1:$A$49,0),8)</f>
        <v>Excelsa</v>
      </c>
      <c r="J824" t="str">
        <f>INDEX(products!$A$1:$I$49,MATCH(Table2[[#This Row],[Product ID]],products!$A$1:$A$49,0),9)</f>
        <v>Light</v>
      </c>
      <c r="K824" s="4">
        <f>INDEX(products!$A$1:$I$49,MATCH(Table2[[#This Row],[Product ID]],products!$A$1:$A$49,0),4)</f>
        <v>2.5</v>
      </c>
      <c r="L824" s="7">
        <f>INDEX(products!$A$1:$I$49,MATCH(Table2[[#This Row],[Product ID]],products!$A$1:$A$49,0),5)</f>
        <v>34.154999999999994</v>
      </c>
      <c r="M824" s="7">
        <f t="shared" si="12"/>
        <v>136.61999999999998</v>
      </c>
      <c r="N824" t="str">
        <f>_xlfn.XLOOKUP(C824,customers!$A$1:$A$1001,customers!$I$1:$I$1001,,0)</f>
        <v>No</v>
      </c>
    </row>
    <row r="825" spans="1:14" x14ac:dyDescent="0.3">
      <c r="A825" s="2" t="s">
        <v>5141</v>
      </c>
      <c r="B825" s="5">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INDEX(products!$A$1:$I$49,MATCH(Table2[[#This Row],[Product ID]],products!$A$1:$A$49,0),8)</f>
        <v>Liberica</v>
      </c>
      <c r="J825" t="str">
        <f>INDEX(products!$A$1:$I$49,MATCH(Table2[[#This Row],[Product ID]],products!$A$1:$A$49,0),9)</f>
        <v>Light</v>
      </c>
      <c r="K825" s="4">
        <f>INDEX(products!$A$1:$I$49,MATCH(Table2[[#This Row],[Product ID]],products!$A$1:$A$49,0),4)</f>
        <v>1</v>
      </c>
      <c r="L825" s="7">
        <f>INDEX(products!$A$1:$I$49,MATCH(Table2[[#This Row],[Product ID]],products!$A$1:$A$49,0),5)</f>
        <v>15.85</v>
      </c>
      <c r="M825" s="7">
        <f t="shared" si="12"/>
        <v>47.55</v>
      </c>
      <c r="N825" t="str">
        <f>_xlfn.XLOOKUP(C825,customers!$A$1:$A$1001,customers!$I$1:$I$1001,,0)</f>
        <v>Yes</v>
      </c>
    </row>
    <row r="826" spans="1:14" x14ac:dyDescent="0.3">
      <c r="A826" s="2" t="s">
        <v>5147</v>
      </c>
      <c r="B826" s="5">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INDEX(products!$A$1:$I$49,MATCH(Table2[[#This Row],[Product ID]],products!$A$1:$A$49,0),8)</f>
        <v>Arabica</v>
      </c>
      <c r="J826" t="str">
        <f>INDEX(products!$A$1:$I$49,MATCH(Table2[[#This Row],[Product ID]],products!$A$1:$A$49,0),9)</f>
        <v>Medium</v>
      </c>
      <c r="K826" s="4">
        <f>INDEX(products!$A$1:$I$49,MATCH(Table2[[#This Row],[Product ID]],products!$A$1:$A$49,0),4)</f>
        <v>0.2</v>
      </c>
      <c r="L826" s="7">
        <f>INDEX(products!$A$1:$I$49,MATCH(Table2[[#This Row],[Product ID]],products!$A$1:$A$49,0),5)</f>
        <v>3.375</v>
      </c>
      <c r="M826" s="7">
        <f t="shared" si="12"/>
        <v>16.875</v>
      </c>
      <c r="N826" t="str">
        <f>_xlfn.XLOOKUP(C826,customers!$A$1:$A$1001,customers!$I$1:$I$1001,,0)</f>
        <v>Yes</v>
      </c>
    </row>
    <row r="827" spans="1:14" x14ac:dyDescent="0.3">
      <c r="A827" s="2" t="s">
        <v>5152</v>
      </c>
      <c r="B827" s="5">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INDEX(products!$A$1:$I$49,MATCH(Table2[[#This Row],[Product ID]],products!$A$1:$A$49,0),8)</f>
        <v>Arabica</v>
      </c>
      <c r="J827" t="str">
        <f>INDEX(products!$A$1:$I$49,MATCH(Table2[[#This Row],[Product ID]],products!$A$1:$A$49,0),9)</f>
        <v>Dark</v>
      </c>
      <c r="K827" s="4">
        <f>INDEX(products!$A$1:$I$49,MATCH(Table2[[#This Row],[Product ID]],products!$A$1:$A$49,0),4)</f>
        <v>1</v>
      </c>
      <c r="L827" s="7">
        <f>INDEX(products!$A$1:$I$49,MATCH(Table2[[#This Row],[Product ID]],products!$A$1:$A$49,0),5)</f>
        <v>9.9499999999999993</v>
      </c>
      <c r="M827" s="7">
        <f t="shared" si="12"/>
        <v>29.849999999999998</v>
      </c>
      <c r="N827" t="str">
        <f>_xlfn.XLOOKUP(C827,customers!$A$1:$A$1001,customers!$I$1:$I$1001,,0)</f>
        <v>Yes</v>
      </c>
    </row>
    <row r="828" spans="1:14" x14ac:dyDescent="0.3">
      <c r="A828" s="2" t="s">
        <v>5158</v>
      </c>
      <c r="B828" s="5">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INDEX(products!$A$1:$I$49,MATCH(Table2[[#This Row],[Product ID]],products!$A$1:$A$49,0),8)</f>
        <v>Excelsa</v>
      </c>
      <c r="J828" t="str">
        <f>INDEX(products!$A$1:$I$49,MATCH(Table2[[#This Row],[Product ID]],products!$A$1:$A$49,0),9)</f>
        <v>Medium</v>
      </c>
      <c r="K828" s="4">
        <f>INDEX(products!$A$1:$I$49,MATCH(Table2[[#This Row],[Product ID]],products!$A$1:$A$49,0),4)</f>
        <v>0.5</v>
      </c>
      <c r="L828" s="7">
        <f>INDEX(products!$A$1:$I$49,MATCH(Table2[[#This Row],[Product ID]],products!$A$1:$A$49,0),5)</f>
        <v>8.25</v>
      </c>
      <c r="M828" s="7">
        <f t="shared" si="12"/>
        <v>41.25</v>
      </c>
      <c r="N828" t="str">
        <f>_xlfn.XLOOKUP(C828,customers!$A$1:$A$1001,customers!$I$1:$I$1001,,0)</f>
        <v>Yes</v>
      </c>
    </row>
    <row r="829" spans="1:14" x14ac:dyDescent="0.3">
      <c r="A829" s="2" t="s">
        <v>5164</v>
      </c>
      <c r="B829" s="5">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INDEX(products!$A$1:$I$49,MATCH(Table2[[#This Row],[Product ID]],products!$A$1:$A$49,0),8)</f>
        <v>Excelsa</v>
      </c>
      <c r="J829" t="str">
        <f>INDEX(products!$A$1:$I$49,MATCH(Table2[[#This Row],[Product ID]],products!$A$1:$A$49,0),9)</f>
        <v>Medium</v>
      </c>
      <c r="K829" s="4">
        <f>INDEX(products!$A$1:$I$49,MATCH(Table2[[#This Row],[Product ID]],products!$A$1:$A$49,0),4)</f>
        <v>0.2</v>
      </c>
      <c r="L829" s="7">
        <f>INDEX(products!$A$1:$I$49,MATCH(Table2[[#This Row],[Product ID]],products!$A$1:$A$49,0),5)</f>
        <v>4.125</v>
      </c>
      <c r="M829" s="7">
        <f t="shared" si="12"/>
        <v>20.625</v>
      </c>
      <c r="N829" t="str">
        <f>_xlfn.XLOOKUP(C829,customers!$A$1:$A$1001,customers!$I$1:$I$1001,,0)</f>
        <v>No</v>
      </c>
    </row>
    <row r="830" spans="1:14" x14ac:dyDescent="0.3">
      <c r="A830" s="2" t="s">
        <v>5170</v>
      </c>
      <c r="B830" s="5">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INDEX(products!$A$1:$I$49,MATCH(Table2[[#This Row],[Product ID]],products!$A$1:$A$49,0),8)</f>
        <v>Arabica</v>
      </c>
      <c r="J830" t="str">
        <f>INDEX(products!$A$1:$I$49,MATCH(Table2[[#This Row],[Product ID]],products!$A$1:$A$49,0),9)</f>
        <v>Dark</v>
      </c>
      <c r="K830" s="4">
        <f>INDEX(products!$A$1:$I$49,MATCH(Table2[[#This Row],[Product ID]],products!$A$1:$A$49,0),4)</f>
        <v>2.5</v>
      </c>
      <c r="L830" s="7">
        <f>INDEX(products!$A$1:$I$49,MATCH(Table2[[#This Row],[Product ID]],products!$A$1:$A$49,0),5)</f>
        <v>22.884999999999998</v>
      </c>
      <c r="M830" s="7">
        <f t="shared" si="12"/>
        <v>137.31</v>
      </c>
      <c r="N830" t="str">
        <f>_xlfn.XLOOKUP(C830,customers!$A$1:$A$1001,customers!$I$1:$I$1001,,0)</f>
        <v>Yes</v>
      </c>
    </row>
    <row r="831" spans="1:14" x14ac:dyDescent="0.3">
      <c r="A831" s="2" t="s">
        <v>5176</v>
      </c>
      <c r="B831" s="5">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INDEX(products!$A$1:$I$49,MATCH(Table2[[#This Row],[Product ID]],products!$A$1:$A$49,0),8)</f>
        <v>Arabica</v>
      </c>
      <c r="J831" t="str">
        <f>INDEX(products!$A$1:$I$49,MATCH(Table2[[#This Row],[Product ID]],products!$A$1:$A$49,0),9)</f>
        <v>Dark</v>
      </c>
      <c r="K831" s="4">
        <f>INDEX(products!$A$1:$I$49,MATCH(Table2[[#This Row],[Product ID]],products!$A$1:$A$49,0),4)</f>
        <v>0.2</v>
      </c>
      <c r="L831" s="7">
        <f>INDEX(products!$A$1:$I$49,MATCH(Table2[[#This Row],[Product ID]],products!$A$1:$A$49,0),5)</f>
        <v>2.9849999999999999</v>
      </c>
      <c r="M831" s="7">
        <f t="shared" si="12"/>
        <v>2.9849999999999999</v>
      </c>
      <c r="N831" t="str">
        <f>_xlfn.XLOOKUP(C831,customers!$A$1:$A$1001,customers!$I$1:$I$1001,,0)</f>
        <v>No</v>
      </c>
    </row>
    <row r="832" spans="1:14" x14ac:dyDescent="0.3">
      <c r="A832" s="2" t="s">
        <v>5182</v>
      </c>
      <c r="B832" s="5">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INDEX(products!$A$1:$I$49,MATCH(Table2[[#This Row],[Product ID]],products!$A$1:$A$49,0),8)</f>
        <v>Excelsa</v>
      </c>
      <c r="J832" t="str">
        <f>INDEX(products!$A$1:$I$49,MATCH(Table2[[#This Row],[Product ID]],products!$A$1:$A$49,0),9)</f>
        <v>Medium</v>
      </c>
      <c r="K832" s="4">
        <f>INDEX(products!$A$1:$I$49,MATCH(Table2[[#This Row],[Product ID]],products!$A$1:$A$49,0),4)</f>
        <v>1</v>
      </c>
      <c r="L832" s="7">
        <f>INDEX(products!$A$1:$I$49,MATCH(Table2[[#This Row],[Product ID]],products!$A$1:$A$49,0),5)</f>
        <v>13.75</v>
      </c>
      <c r="M832" s="7">
        <f t="shared" si="12"/>
        <v>27.5</v>
      </c>
      <c r="N832" t="str">
        <f>_xlfn.XLOOKUP(C832,customers!$A$1:$A$1001,customers!$I$1:$I$1001,,0)</f>
        <v>No</v>
      </c>
    </row>
    <row r="833" spans="1:14" x14ac:dyDescent="0.3">
      <c r="A833" s="2" t="s">
        <v>5182</v>
      </c>
      <c r="B833" s="5">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INDEX(products!$A$1:$I$49,MATCH(Table2[[#This Row],[Product ID]],products!$A$1:$A$49,0),8)</f>
        <v>Arabica</v>
      </c>
      <c r="J833" t="str">
        <f>INDEX(products!$A$1:$I$49,MATCH(Table2[[#This Row],[Product ID]],products!$A$1:$A$49,0),9)</f>
        <v>Dark</v>
      </c>
      <c r="K833" s="4">
        <f>INDEX(products!$A$1:$I$49,MATCH(Table2[[#This Row],[Product ID]],products!$A$1:$A$49,0),4)</f>
        <v>0.2</v>
      </c>
      <c r="L833" s="7">
        <f>INDEX(products!$A$1:$I$49,MATCH(Table2[[#This Row],[Product ID]],products!$A$1:$A$49,0),5)</f>
        <v>2.9849999999999999</v>
      </c>
      <c r="M833" s="7">
        <f t="shared" si="12"/>
        <v>5.97</v>
      </c>
      <c r="N833" t="str">
        <f>_xlfn.XLOOKUP(C833,customers!$A$1:$A$1001,customers!$I$1:$I$1001,,0)</f>
        <v>No</v>
      </c>
    </row>
    <row r="834" spans="1:14" x14ac:dyDescent="0.3">
      <c r="A834" s="2" t="s">
        <v>5193</v>
      </c>
      <c r="B834" s="5">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INDEX(products!$A$1:$I$49,MATCH(Table2[[#This Row],[Product ID]],products!$A$1:$A$49,0),8)</f>
        <v>Robusta</v>
      </c>
      <c r="J834" t="str">
        <f>INDEX(products!$A$1:$I$49,MATCH(Table2[[#This Row],[Product ID]],products!$A$1:$A$49,0),9)</f>
        <v>Medium</v>
      </c>
      <c r="K834" s="4">
        <f>INDEX(products!$A$1:$I$49,MATCH(Table2[[#This Row],[Product ID]],products!$A$1:$A$49,0),4)</f>
        <v>1</v>
      </c>
      <c r="L834" s="7">
        <f>INDEX(products!$A$1:$I$49,MATCH(Table2[[#This Row],[Product ID]],products!$A$1:$A$49,0),5)</f>
        <v>9.9499999999999993</v>
      </c>
      <c r="M834" s="7">
        <f t="shared" si="12"/>
        <v>59.699999999999996</v>
      </c>
      <c r="N834" t="str">
        <f>_xlfn.XLOOKUP(C834,customers!$A$1:$A$1001,customers!$I$1:$I$1001,,0)</f>
        <v>No</v>
      </c>
    </row>
    <row r="835" spans="1:14" x14ac:dyDescent="0.3">
      <c r="A835" s="2" t="s">
        <v>5199</v>
      </c>
      <c r="B835" s="5">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INDEX(products!$A$1:$I$49,MATCH(Table2[[#This Row],[Product ID]],products!$A$1:$A$49,0),8)</f>
        <v>Robusta</v>
      </c>
      <c r="J835" t="str">
        <f>INDEX(products!$A$1:$I$49,MATCH(Table2[[#This Row],[Product ID]],products!$A$1:$A$49,0),9)</f>
        <v>Dark</v>
      </c>
      <c r="K835" s="4">
        <f>INDEX(products!$A$1:$I$49,MATCH(Table2[[#This Row],[Product ID]],products!$A$1:$A$49,0),4)</f>
        <v>2.5</v>
      </c>
      <c r="L835" s="7">
        <f>INDEX(products!$A$1:$I$49,MATCH(Table2[[#This Row],[Product ID]],products!$A$1:$A$49,0),5)</f>
        <v>20.584999999999997</v>
      </c>
      <c r="M835" s="7">
        <f t="shared" ref="M835:M898" si="13">L835*E835</f>
        <v>82.339999999999989</v>
      </c>
      <c r="N835" t="str">
        <f>_xlfn.XLOOKUP(C835,customers!$A$1:$A$1001,customers!$I$1:$I$1001,,0)</f>
        <v>Yes</v>
      </c>
    </row>
    <row r="836" spans="1:14" x14ac:dyDescent="0.3">
      <c r="A836" s="2" t="s">
        <v>5205</v>
      </c>
      <c r="B836" s="5">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INDEX(products!$A$1:$I$49,MATCH(Table2[[#This Row],[Product ID]],products!$A$1:$A$49,0),8)</f>
        <v>Arabica</v>
      </c>
      <c r="J836" t="str">
        <f>INDEX(products!$A$1:$I$49,MATCH(Table2[[#This Row],[Product ID]],products!$A$1:$A$49,0),9)</f>
        <v>Dark</v>
      </c>
      <c r="K836" s="4">
        <f>INDEX(products!$A$1:$I$49,MATCH(Table2[[#This Row],[Product ID]],products!$A$1:$A$49,0),4)</f>
        <v>2.5</v>
      </c>
      <c r="L836" s="7">
        <f>INDEX(products!$A$1:$I$49,MATCH(Table2[[#This Row],[Product ID]],products!$A$1:$A$49,0),5)</f>
        <v>22.884999999999998</v>
      </c>
      <c r="M836" s="7">
        <f t="shared" si="13"/>
        <v>22.884999999999998</v>
      </c>
      <c r="N836" t="str">
        <f>_xlfn.XLOOKUP(C836,customers!$A$1:$A$1001,customers!$I$1:$I$1001,,0)</f>
        <v>No</v>
      </c>
    </row>
    <row r="837" spans="1:14" x14ac:dyDescent="0.3">
      <c r="A837" s="2" t="s">
        <v>5211</v>
      </c>
      <c r="B837" s="5">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INDEX(products!$A$1:$I$49,MATCH(Table2[[#This Row],[Product ID]],products!$A$1:$A$49,0),8)</f>
        <v>Excelsa</v>
      </c>
      <c r="J837" t="str">
        <f>INDEX(products!$A$1:$I$49,MATCH(Table2[[#This Row],[Product ID]],products!$A$1:$A$49,0),9)</f>
        <v>Light</v>
      </c>
      <c r="K837" s="4">
        <f>INDEX(products!$A$1:$I$49,MATCH(Table2[[#This Row],[Product ID]],products!$A$1:$A$49,0),4)</f>
        <v>0.5</v>
      </c>
      <c r="L837" s="7">
        <f>INDEX(products!$A$1:$I$49,MATCH(Table2[[#This Row],[Product ID]],products!$A$1:$A$49,0),5)</f>
        <v>8.91</v>
      </c>
      <c r="M837" s="7">
        <f t="shared" si="13"/>
        <v>8.91</v>
      </c>
      <c r="N837" t="str">
        <f>_xlfn.XLOOKUP(C837,customers!$A$1:$A$1001,customers!$I$1:$I$1001,,0)</f>
        <v>Yes</v>
      </c>
    </row>
    <row r="838" spans="1:14" x14ac:dyDescent="0.3">
      <c r="A838" s="2" t="s">
        <v>5216</v>
      </c>
      <c r="B838" s="5">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INDEX(products!$A$1:$I$49,MATCH(Table2[[#This Row],[Product ID]],products!$A$1:$A$49,0),8)</f>
        <v>Arabica</v>
      </c>
      <c r="J838" t="str">
        <f>INDEX(products!$A$1:$I$49,MATCH(Table2[[#This Row],[Product ID]],products!$A$1:$A$49,0),9)</f>
        <v>Dark</v>
      </c>
      <c r="K838" s="4">
        <f>INDEX(products!$A$1:$I$49,MATCH(Table2[[#This Row],[Product ID]],products!$A$1:$A$49,0),4)</f>
        <v>0.2</v>
      </c>
      <c r="L838" s="7">
        <f>INDEX(products!$A$1:$I$49,MATCH(Table2[[#This Row],[Product ID]],products!$A$1:$A$49,0),5)</f>
        <v>2.9849999999999999</v>
      </c>
      <c r="M838" s="7">
        <f t="shared" si="13"/>
        <v>11.94</v>
      </c>
      <c r="N838" t="str">
        <f>_xlfn.XLOOKUP(C838,customers!$A$1:$A$1001,customers!$I$1:$I$1001,,0)</f>
        <v>No</v>
      </c>
    </row>
    <row r="839" spans="1:14" x14ac:dyDescent="0.3">
      <c r="A839" s="2" t="s">
        <v>5222</v>
      </c>
      <c r="B839" s="5">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INDEX(products!$A$1:$I$49,MATCH(Table2[[#This Row],[Product ID]],products!$A$1:$A$49,0),8)</f>
        <v>Liberica</v>
      </c>
      <c r="J839" t="str">
        <f>INDEX(products!$A$1:$I$49,MATCH(Table2[[#This Row],[Product ID]],products!$A$1:$A$49,0),9)</f>
        <v>Medium</v>
      </c>
      <c r="K839" s="4">
        <f>INDEX(products!$A$1:$I$49,MATCH(Table2[[#This Row],[Product ID]],products!$A$1:$A$49,0),4)</f>
        <v>2.5</v>
      </c>
      <c r="L839" s="7">
        <f>INDEX(products!$A$1:$I$49,MATCH(Table2[[#This Row],[Product ID]],products!$A$1:$A$49,0),5)</f>
        <v>33.464999999999996</v>
      </c>
      <c r="M839" s="7">
        <f t="shared" si="13"/>
        <v>100.39499999999998</v>
      </c>
      <c r="N839" t="str">
        <f>_xlfn.XLOOKUP(C839,customers!$A$1:$A$1001,customers!$I$1:$I$1001,,0)</f>
        <v>No</v>
      </c>
    </row>
    <row r="840" spans="1:14" x14ac:dyDescent="0.3">
      <c r="A840" s="2" t="s">
        <v>5228</v>
      </c>
      <c r="B840" s="5">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INDEX(products!$A$1:$I$49,MATCH(Table2[[#This Row],[Product ID]],products!$A$1:$A$49,0),8)</f>
        <v>Arabica</v>
      </c>
      <c r="J840" t="str">
        <f>INDEX(products!$A$1:$I$49,MATCH(Table2[[#This Row],[Product ID]],products!$A$1:$A$49,0),9)</f>
        <v>Dark</v>
      </c>
      <c r="K840" s="4">
        <f>INDEX(products!$A$1:$I$49,MATCH(Table2[[#This Row],[Product ID]],products!$A$1:$A$49,0),4)</f>
        <v>2.5</v>
      </c>
      <c r="L840" s="7">
        <f>INDEX(products!$A$1:$I$49,MATCH(Table2[[#This Row],[Product ID]],products!$A$1:$A$49,0),5)</f>
        <v>22.884999999999998</v>
      </c>
      <c r="M840" s="7">
        <f t="shared" si="13"/>
        <v>114.42499999999998</v>
      </c>
      <c r="N840" t="str">
        <f>_xlfn.XLOOKUP(C840,customers!$A$1:$A$1001,customers!$I$1:$I$1001,,0)</f>
        <v>No</v>
      </c>
    </row>
    <row r="841" spans="1:14" x14ac:dyDescent="0.3">
      <c r="A841" s="2" t="s">
        <v>5234</v>
      </c>
      <c r="B841" s="5">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INDEX(products!$A$1:$I$49,MATCH(Table2[[#This Row],[Product ID]],products!$A$1:$A$49,0),8)</f>
        <v>Excelsa</v>
      </c>
      <c r="J841" t="str">
        <f>INDEX(products!$A$1:$I$49,MATCH(Table2[[#This Row],[Product ID]],products!$A$1:$A$49,0),9)</f>
        <v>Medium</v>
      </c>
      <c r="K841" s="4">
        <f>INDEX(products!$A$1:$I$49,MATCH(Table2[[#This Row],[Product ID]],products!$A$1:$A$49,0),4)</f>
        <v>0.5</v>
      </c>
      <c r="L841" s="7">
        <f>INDEX(products!$A$1:$I$49,MATCH(Table2[[#This Row],[Product ID]],products!$A$1:$A$49,0),5)</f>
        <v>8.25</v>
      </c>
      <c r="M841" s="7">
        <f t="shared" si="13"/>
        <v>41.25</v>
      </c>
      <c r="N841" t="str">
        <f>_xlfn.XLOOKUP(C841,customers!$A$1:$A$1001,customers!$I$1:$I$1001,,0)</f>
        <v>No</v>
      </c>
    </row>
    <row r="842" spans="1:14" x14ac:dyDescent="0.3">
      <c r="A842" s="2" t="s">
        <v>5240</v>
      </c>
      <c r="B842" s="5">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INDEX(products!$A$1:$I$49,MATCH(Table2[[#This Row],[Product ID]],products!$A$1:$A$49,0),8)</f>
        <v>Robusta</v>
      </c>
      <c r="J842" t="str">
        <f>INDEX(products!$A$1:$I$49,MATCH(Table2[[#This Row],[Product ID]],products!$A$1:$A$49,0),9)</f>
        <v>Light</v>
      </c>
      <c r="K842" s="4">
        <f>INDEX(products!$A$1:$I$49,MATCH(Table2[[#This Row],[Product ID]],products!$A$1:$A$49,0),4)</f>
        <v>0.5</v>
      </c>
      <c r="L842" s="7">
        <f>INDEX(products!$A$1:$I$49,MATCH(Table2[[#This Row],[Product ID]],products!$A$1:$A$49,0),5)</f>
        <v>7.169999999999999</v>
      </c>
      <c r="M842" s="7">
        <f t="shared" si="13"/>
        <v>28.679999999999996</v>
      </c>
      <c r="N842" t="str">
        <f>_xlfn.XLOOKUP(C842,customers!$A$1:$A$1001,customers!$I$1:$I$1001,,0)</f>
        <v>Yes</v>
      </c>
    </row>
    <row r="843" spans="1:14" x14ac:dyDescent="0.3">
      <c r="A843" s="2" t="s">
        <v>5246</v>
      </c>
      <c r="B843" s="5">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INDEX(products!$A$1:$I$49,MATCH(Table2[[#This Row],[Product ID]],products!$A$1:$A$49,0),8)</f>
        <v>Liberica</v>
      </c>
      <c r="J843" t="str">
        <f>INDEX(products!$A$1:$I$49,MATCH(Table2[[#This Row],[Product ID]],products!$A$1:$A$49,0),9)</f>
        <v>Medium</v>
      </c>
      <c r="K843" s="4">
        <f>INDEX(products!$A$1:$I$49,MATCH(Table2[[#This Row],[Product ID]],products!$A$1:$A$49,0),4)</f>
        <v>0.2</v>
      </c>
      <c r="L843" s="7">
        <f>INDEX(products!$A$1:$I$49,MATCH(Table2[[#This Row],[Product ID]],products!$A$1:$A$49,0),5)</f>
        <v>4.3650000000000002</v>
      </c>
      <c r="M843" s="7">
        <f t="shared" si="13"/>
        <v>4.3650000000000002</v>
      </c>
      <c r="N843" t="str">
        <f>_xlfn.XLOOKUP(C843,customers!$A$1:$A$1001,customers!$I$1:$I$1001,,0)</f>
        <v>No</v>
      </c>
    </row>
    <row r="844" spans="1:14" x14ac:dyDescent="0.3">
      <c r="A844" s="2" t="s">
        <v>5251</v>
      </c>
      <c r="B844" s="5">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INDEX(products!$A$1:$I$49,MATCH(Table2[[#This Row],[Product ID]],products!$A$1:$A$49,0),8)</f>
        <v>Excelsa</v>
      </c>
      <c r="J844" t="str">
        <f>INDEX(products!$A$1:$I$49,MATCH(Table2[[#This Row],[Product ID]],products!$A$1:$A$49,0),9)</f>
        <v>Medium</v>
      </c>
      <c r="K844" s="4">
        <f>INDEX(products!$A$1:$I$49,MATCH(Table2[[#This Row],[Product ID]],products!$A$1:$A$49,0),4)</f>
        <v>0.2</v>
      </c>
      <c r="L844" s="7">
        <f>INDEX(products!$A$1:$I$49,MATCH(Table2[[#This Row],[Product ID]],products!$A$1:$A$49,0),5)</f>
        <v>4.125</v>
      </c>
      <c r="M844" s="7">
        <f t="shared" si="13"/>
        <v>8.25</v>
      </c>
      <c r="N844" t="str">
        <f>_xlfn.XLOOKUP(C844,customers!$A$1:$A$1001,customers!$I$1:$I$1001,,0)</f>
        <v>Yes</v>
      </c>
    </row>
    <row r="845" spans="1:14" x14ac:dyDescent="0.3">
      <c r="A845" s="2" t="s">
        <v>5256</v>
      </c>
      <c r="B845" s="5">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INDEX(products!$A$1:$I$49,MATCH(Table2[[#This Row],[Product ID]],products!$A$1:$A$49,0),8)</f>
        <v>Excelsa</v>
      </c>
      <c r="J845" t="str">
        <f>INDEX(products!$A$1:$I$49,MATCH(Table2[[#This Row],[Product ID]],products!$A$1:$A$49,0),9)</f>
        <v>Medium</v>
      </c>
      <c r="K845" s="4">
        <f>INDEX(products!$A$1:$I$49,MATCH(Table2[[#This Row],[Product ID]],products!$A$1:$A$49,0),4)</f>
        <v>0.2</v>
      </c>
      <c r="L845" s="7">
        <f>INDEX(products!$A$1:$I$49,MATCH(Table2[[#This Row],[Product ID]],products!$A$1:$A$49,0),5)</f>
        <v>4.125</v>
      </c>
      <c r="M845" s="7">
        <f t="shared" si="13"/>
        <v>8.25</v>
      </c>
      <c r="N845" t="str">
        <f>_xlfn.XLOOKUP(C845,customers!$A$1:$A$1001,customers!$I$1:$I$1001,,0)</f>
        <v>Yes</v>
      </c>
    </row>
    <row r="846" spans="1:14" x14ac:dyDescent="0.3">
      <c r="A846" s="2" t="s">
        <v>5262</v>
      </c>
      <c r="B846" s="5">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INDEX(products!$A$1:$I$49,MATCH(Table2[[#This Row],[Product ID]],products!$A$1:$A$49,0),8)</f>
        <v>Arabica</v>
      </c>
      <c r="J846" t="str">
        <f>INDEX(products!$A$1:$I$49,MATCH(Table2[[#This Row],[Product ID]],products!$A$1:$A$49,0),9)</f>
        <v>Dark</v>
      </c>
      <c r="K846" s="4">
        <f>INDEX(products!$A$1:$I$49,MATCH(Table2[[#This Row],[Product ID]],products!$A$1:$A$49,0),4)</f>
        <v>0.5</v>
      </c>
      <c r="L846" s="7">
        <f>INDEX(products!$A$1:$I$49,MATCH(Table2[[#This Row],[Product ID]],products!$A$1:$A$49,0),5)</f>
        <v>5.97</v>
      </c>
      <c r="M846" s="7">
        <f t="shared" si="13"/>
        <v>35.82</v>
      </c>
      <c r="N846" t="str">
        <f>_xlfn.XLOOKUP(C846,customers!$A$1:$A$1001,customers!$I$1:$I$1001,,0)</f>
        <v>Yes</v>
      </c>
    </row>
    <row r="847" spans="1:14" x14ac:dyDescent="0.3">
      <c r="A847" s="2" t="s">
        <v>5268</v>
      </c>
      <c r="B847" s="5">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INDEX(products!$A$1:$I$49,MATCH(Table2[[#This Row],[Product ID]],products!$A$1:$A$49,0),8)</f>
        <v>Excelsa</v>
      </c>
      <c r="J847" t="str">
        <f>INDEX(products!$A$1:$I$49,MATCH(Table2[[#This Row],[Product ID]],products!$A$1:$A$49,0),9)</f>
        <v>Dark</v>
      </c>
      <c r="K847" s="4">
        <f>INDEX(products!$A$1:$I$49,MATCH(Table2[[#This Row],[Product ID]],products!$A$1:$A$49,0),4)</f>
        <v>2.5</v>
      </c>
      <c r="L847" s="7">
        <f>INDEX(products!$A$1:$I$49,MATCH(Table2[[#This Row],[Product ID]],products!$A$1:$A$49,0),5)</f>
        <v>27.945</v>
      </c>
      <c r="M847" s="7">
        <f t="shared" si="13"/>
        <v>167.67000000000002</v>
      </c>
      <c r="N847" t="str">
        <f>_xlfn.XLOOKUP(C847,customers!$A$1:$A$1001,customers!$I$1:$I$1001,,0)</f>
        <v>No</v>
      </c>
    </row>
    <row r="848" spans="1:14" x14ac:dyDescent="0.3">
      <c r="A848" s="2" t="s">
        <v>5273</v>
      </c>
      <c r="B848" s="5">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INDEX(products!$A$1:$I$49,MATCH(Table2[[#This Row],[Product ID]],products!$A$1:$A$49,0),8)</f>
        <v>Arabica</v>
      </c>
      <c r="J848" t="str">
        <f>INDEX(products!$A$1:$I$49,MATCH(Table2[[#This Row],[Product ID]],products!$A$1:$A$49,0),9)</f>
        <v>Medium</v>
      </c>
      <c r="K848" s="4">
        <f>INDEX(products!$A$1:$I$49,MATCH(Table2[[#This Row],[Product ID]],products!$A$1:$A$49,0),4)</f>
        <v>2.5</v>
      </c>
      <c r="L848" s="7">
        <f>INDEX(products!$A$1:$I$49,MATCH(Table2[[#This Row],[Product ID]],products!$A$1:$A$49,0),5)</f>
        <v>25.874999999999996</v>
      </c>
      <c r="M848" s="7">
        <f t="shared" si="13"/>
        <v>51.749999999999993</v>
      </c>
      <c r="N848" t="str">
        <f>_xlfn.XLOOKUP(C848,customers!$A$1:$A$1001,customers!$I$1:$I$1001,,0)</f>
        <v>Yes</v>
      </c>
    </row>
    <row r="849" spans="1:14" x14ac:dyDescent="0.3">
      <c r="A849" s="2" t="s">
        <v>5278</v>
      </c>
      <c r="B849" s="5">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INDEX(products!$A$1:$I$49,MATCH(Table2[[#This Row],[Product ID]],products!$A$1:$A$49,0),8)</f>
        <v>Arabica</v>
      </c>
      <c r="J849" t="str">
        <f>INDEX(products!$A$1:$I$49,MATCH(Table2[[#This Row],[Product ID]],products!$A$1:$A$49,0),9)</f>
        <v>Dark</v>
      </c>
      <c r="K849" s="4">
        <f>INDEX(products!$A$1:$I$49,MATCH(Table2[[#This Row],[Product ID]],products!$A$1:$A$49,0),4)</f>
        <v>0.2</v>
      </c>
      <c r="L849" s="7">
        <f>INDEX(products!$A$1:$I$49,MATCH(Table2[[#This Row],[Product ID]],products!$A$1:$A$49,0),5)</f>
        <v>2.9849999999999999</v>
      </c>
      <c r="M849" s="7">
        <f t="shared" si="13"/>
        <v>8.9550000000000001</v>
      </c>
      <c r="N849" t="str">
        <f>_xlfn.XLOOKUP(C849,customers!$A$1:$A$1001,customers!$I$1:$I$1001,,0)</f>
        <v>Yes</v>
      </c>
    </row>
    <row r="850" spans="1:14" x14ac:dyDescent="0.3">
      <c r="A850" s="2" t="s">
        <v>5283</v>
      </c>
      <c r="B850" s="5">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INDEX(products!$A$1:$I$49,MATCH(Table2[[#This Row],[Product ID]],products!$A$1:$A$49,0),8)</f>
        <v>Excelsa</v>
      </c>
      <c r="J850" t="str">
        <f>INDEX(products!$A$1:$I$49,MATCH(Table2[[#This Row],[Product ID]],products!$A$1:$A$49,0),9)</f>
        <v>Light</v>
      </c>
      <c r="K850" s="4">
        <f>INDEX(products!$A$1:$I$49,MATCH(Table2[[#This Row],[Product ID]],products!$A$1:$A$49,0),4)</f>
        <v>0.5</v>
      </c>
      <c r="L850" s="7">
        <f>INDEX(products!$A$1:$I$49,MATCH(Table2[[#This Row],[Product ID]],products!$A$1:$A$49,0),5)</f>
        <v>8.91</v>
      </c>
      <c r="M850" s="7">
        <f t="shared" si="13"/>
        <v>53.46</v>
      </c>
      <c r="N850" t="str">
        <f>_xlfn.XLOOKUP(C850,customers!$A$1:$A$1001,customers!$I$1:$I$1001,,0)</f>
        <v>No</v>
      </c>
    </row>
    <row r="851" spans="1:14" x14ac:dyDescent="0.3">
      <c r="A851" s="2" t="s">
        <v>5288</v>
      </c>
      <c r="B851" s="5">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INDEX(products!$A$1:$I$49,MATCH(Table2[[#This Row],[Product ID]],products!$A$1:$A$49,0),8)</f>
        <v>Arabica</v>
      </c>
      <c r="J851" t="str">
        <f>INDEX(products!$A$1:$I$49,MATCH(Table2[[#This Row],[Product ID]],products!$A$1:$A$49,0),9)</f>
        <v>Light</v>
      </c>
      <c r="K851" s="4">
        <f>INDEX(products!$A$1:$I$49,MATCH(Table2[[#This Row],[Product ID]],products!$A$1:$A$49,0),4)</f>
        <v>0.2</v>
      </c>
      <c r="L851" s="7">
        <f>INDEX(products!$A$1:$I$49,MATCH(Table2[[#This Row],[Product ID]],products!$A$1:$A$49,0),5)</f>
        <v>3.8849999999999998</v>
      </c>
      <c r="M851" s="7">
        <f t="shared" si="13"/>
        <v>23.31</v>
      </c>
      <c r="N851" t="str">
        <f>_xlfn.XLOOKUP(C851,customers!$A$1:$A$1001,customers!$I$1:$I$1001,,0)</f>
        <v>Yes</v>
      </c>
    </row>
    <row r="852" spans="1:14" x14ac:dyDescent="0.3">
      <c r="A852" s="2" t="s">
        <v>5288</v>
      </c>
      <c r="B852" s="5">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INDEX(products!$A$1:$I$49,MATCH(Table2[[#This Row],[Product ID]],products!$A$1:$A$49,0),8)</f>
        <v>Arabica</v>
      </c>
      <c r="J852" t="str">
        <f>INDEX(products!$A$1:$I$49,MATCH(Table2[[#This Row],[Product ID]],products!$A$1:$A$49,0),9)</f>
        <v>Medium</v>
      </c>
      <c r="K852" s="4">
        <f>INDEX(products!$A$1:$I$49,MATCH(Table2[[#This Row],[Product ID]],products!$A$1:$A$49,0),4)</f>
        <v>0.2</v>
      </c>
      <c r="L852" s="7">
        <f>INDEX(products!$A$1:$I$49,MATCH(Table2[[#This Row],[Product ID]],products!$A$1:$A$49,0),5)</f>
        <v>3.375</v>
      </c>
      <c r="M852" s="7">
        <f t="shared" si="13"/>
        <v>6.75</v>
      </c>
      <c r="N852" t="str">
        <f>_xlfn.XLOOKUP(C852,customers!$A$1:$A$1001,customers!$I$1:$I$1001,,0)</f>
        <v>Yes</v>
      </c>
    </row>
    <row r="853" spans="1:14" x14ac:dyDescent="0.3">
      <c r="A853" s="2" t="s">
        <v>5299</v>
      </c>
      <c r="B853" s="5">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INDEX(products!$A$1:$I$49,MATCH(Table2[[#This Row],[Product ID]],products!$A$1:$A$49,0),8)</f>
        <v>Liberica</v>
      </c>
      <c r="J853" t="str">
        <f>INDEX(products!$A$1:$I$49,MATCH(Table2[[#This Row],[Product ID]],products!$A$1:$A$49,0),9)</f>
        <v>Dark</v>
      </c>
      <c r="K853" s="4">
        <f>INDEX(products!$A$1:$I$49,MATCH(Table2[[#This Row],[Product ID]],products!$A$1:$A$49,0),4)</f>
        <v>0.5</v>
      </c>
      <c r="L853" s="7">
        <f>INDEX(products!$A$1:$I$49,MATCH(Table2[[#This Row],[Product ID]],products!$A$1:$A$49,0),5)</f>
        <v>7.77</v>
      </c>
      <c r="M853" s="7">
        <f t="shared" si="13"/>
        <v>7.77</v>
      </c>
      <c r="N853" t="str">
        <f>_xlfn.XLOOKUP(C853,customers!$A$1:$A$1001,customers!$I$1:$I$1001,,0)</f>
        <v>Yes</v>
      </c>
    </row>
    <row r="854" spans="1:14" x14ac:dyDescent="0.3">
      <c r="A854" s="2" t="s">
        <v>5305</v>
      </c>
      <c r="B854" s="5">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INDEX(products!$A$1:$I$49,MATCH(Table2[[#This Row],[Product ID]],products!$A$1:$A$49,0),8)</f>
        <v>Liberica</v>
      </c>
      <c r="J854" t="str">
        <f>INDEX(products!$A$1:$I$49,MATCH(Table2[[#This Row],[Product ID]],products!$A$1:$A$49,0),9)</f>
        <v>Dark</v>
      </c>
      <c r="K854" s="4">
        <f>INDEX(products!$A$1:$I$49,MATCH(Table2[[#This Row],[Product ID]],products!$A$1:$A$49,0),4)</f>
        <v>2.5</v>
      </c>
      <c r="L854" s="7">
        <f>INDEX(products!$A$1:$I$49,MATCH(Table2[[#This Row],[Product ID]],products!$A$1:$A$49,0),5)</f>
        <v>29.784999999999997</v>
      </c>
      <c r="M854" s="7">
        <f t="shared" si="13"/>
        <v>119.13999999999999</v>
      </c>
      <c r="N854" t="str">
        <f>_xlfn.XLOOKUP(C854,customers!$A$1:$A$1001,customers!$I$1:$I$1001,,0)</f>
        <v>Yes</v>
      </c>
    </row>
    <row r="855" spans="1:14" x14ac:dyDescent="0.3">
      <c r="A855" s="2" t="s">
        <v>5310</v>
      </c>
      <c r="B855" s="5">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INDEX(products!$A$1:$I$49,MATCH(Table2[[#This Row],[Product ID]],products!$A$1:$A$49,0),8)</f>
        <v>Arabica</v>
      </c>
      <c r="J855" t="str">
        <f>INDEX(products!$A$1:$I$49,MATCH(Table2[[#This Row],[Product ID]],products!$A$1:$A$49,0),9)</f>
        <v>Dark</v>
      </c>
      <c r="K855" s="4">
        <f>INDEX(products!$A$1:$I$49,MATCH(Table2[[#This Row],[Product ID]],products!$A$1:$A$49,0),4)</f>
        <v>1</v>
      </c>
      <c r="L855" s="7">
        <f>INDEX(products!$A$1:$I$49,MATCH(Table2[[#This Row],[Product ID]],products!$A$1:$A$49,0),5)</f>
        <v>9.9499999999999993</v>
      </c>
      <c r="M855" s="7">
        <f t="shared" si="13"/>
        <v>19.899999999999999</v>
      </c>
      <c r="N855" t="str">
        <f>_xlfn.XLOOKUP(C855,customers!$A$1:$A$1001,customers!$I$1:$I$1001,,0)</f>
        <v>No</v>
      </c>
    </row>
    <row r="856" spans="1:14" x14ac:dyDescent="0.3">
      <c r="A856" s="2" t="s">
        <v>5315</v>
      </c>
      <c r="B856" s="5">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INDEX(products!$A$1:$I$49,MATCH(Table2[[#This Row],[Product ID]],products!$A$1:$A$49,0),8)</f>
        <v>Robusta</v>
      </c>
      <c r="J856" t="str">
        <f>INDEX(products!$A$1:$I$49,MATCH(Table2[[#This Row],[Product ID]],products!$A$1:$A$49,0),9)</f>
        <v>Light</v>
      </c>
      <c r="K856" s="4">
        <f>INDEX(products!$A$1:$I$49,MATCH(Table2[[#This Row],[Product ID]],products!$A$1:$A$49,0),4)</f>
        <v>0.5</v>
      </c>
      <c r="L856" s="7">
        <f>INDEX(products!$A$1:$I$49,MATCH(Table2[[#This Row],[Product ID]],products!$A$1:$A$49,0),5)</f>
        <v>7.169999999999999</v>
      </c>
      <c r="M856" s="7">
        <f t="shared" si="13"/>
        <v>35.849999999999994</v>
      </c>
      <c r="N856" t="str">
        <f>_xlfn.XLOOKUP(C856,customers!$A$1:$A$1001,customers!$I$1:$I$1001,,0)</f>
        <v>Yes</v>
      </c>
    </row>
    <row r="857" spans="1:14" x14ac:dyDescent="0.3">
      <c r="A857" s="2" t="s">
        <v>5321</v>
      </c>
      <c r="B857" s="5">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INDEX(products!$A$1:$I$49,MATCH(Table2[[#This Row],[Product ID]],products!$A$1:$A$49,0),8)</f>
        <v>Liberica</v>
      </c>
      <c r="J857" t="str">
        <f>INDEX(products!$A$1:$I$49,MATCH(Table2[[#This Row],[Product ID]],products!$A$1:$A$49,0),9)</f>
        <v>Dark</v>
      </c>
      <c r="K857" s="4">
        <f>INDEX(products!$A$1:$I$49,MATCH(Table2[[#This Row],[Product ID]],products!$A$1:$A$49,0),4)</f>
        <v>2.5</v>
      </c>
      <c r="L857" s="7">
        <f>INDEX(products!$A$1:$I$49,MATCH(Table2[[#This Row],[Product ID]],products!$A$1:$A$49,0),5)</f>
        <v>29.784999999999997</v>
      </c>
      <c r="M857" s="7">
        <f t="shared" si="13"/>
        <v>89.35499999999999</v>
      </c>
      <c r="N857" t="str">
        <f>_xlfn.XLOOKUP(C857,customers!$A$1:$A$1001,customers!$I$1:$I$1001,,0)</f>
        <v>No</v>
      </c>
    </row>
    <row r="858" spans="1:14" x14ac:dyDescent="0.3">
      <c r="A858" s="2" t="s">
        <v>5327</v>
      </c>
      <c r="B858" s="5">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INDEX(products!$A$1:$I$49,MATCH(Table2[[#This Row],[Product ID]],products!$A$1:$A$49,0),8)</f>
        <v>Liberica</v>
      </c>
      <c r="J858" t="str">
        <f>INDEX(products!$A$1:$I$49,MATCH(Table2[[#This Row],[Product ID]],products!$A$1:$A$49,0),9)</f>
        <v>Medium</v>
      </c>
      <c r="K858" s="4">
        <f>INDEX(products!$A$1:$I$49,MATCH(Table2[[#This Row],[Product ID]],products!$A$1:$A$49,0),4)</f>
        <v>0.2</v>
      </c>
      <c r="L858" s="7">
        <f>INDEX(products!$A$1:$I$49,MATCH(Table2[[#This Row],[Product ID]],products!$A$1:$A$49,0),5)</f>
        <v>4.3650000000000002</v>
      </c>
      <c r="M858" s="7">
        <f t="shared" si="13"/>
        <v>8.73</v>
      </c>
      <c r="N858" t="str">
        <f>_xlfn.XLOOKUP(C858,customers!$A$1:$A$1001,customers!$I$1:$I$1001,,0)</f>
        <v>Yes</v>
      </c>
    </row>
    <row r="859" spans="1:14" x14ac:dyDescent="0.3">
      <c r="A859" s="2" t="s">
        <v>5333</v>
      </c>
      <c r="B859" s="5">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INDEX(products!$A$1:$I$49,MATCH(Table2[[#This Row],[Product ID]],products!$A$1:$A$49,0),8)</f>
        <v>Robusta</v>
      </c>
      <c r="J859" t="str">
        <f>INDEX(products!$A$1:$I$49,MATCH(Table2[[#This Row],[Product ID]],products!$A$1:$A$49,0),9)</f>
        <v>Light</v>
      </c>
      <c r="K859" s="4">
        <f>INDEX(products!$A$1:$I$49,MATCH(Table2[[#This Row],[Product ID]],products!$A$1:$A$49,0),4)</f>
        <v>2.5</v>
      </c>
      <c r="L859" s="7">
        <f>INDEX(products!$A$1:$I$49,MATCH(Table2[[#This Row],[Product ID]],products!$A$1:$A$49,0),5)</f>
        <v>27.484999999999996</v>
      </c>
      <c r="M859" s="7">
        <f t="shared" si="13"/>
        <v>137.42499999999998</v>
      </c>
      <c r="N859" t="str">
        <f>_xlfn.XLOOKUP(C859,customers!$A$1:$A$1001,customers!$I$1:$I$1001,,0)</f>
        <v>No</v>
      </c>
    </row>
    <row r="860" spans="1:14" x14ac:dyDescent="0.3">
      <c r="A860" s="2" t="s">
        <v>5339</v>
      </c>
      <c r="B860" s="5">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INDEX(products!$A$1:$I$49,MATCH(Table2[[#This Row],[Product ID]],products!$A$1:$A$49,0),8)</f>
        <v>Liberica</v>
      </c>
      <c r="J860" t="str">
        <f>INDEX(products!$A$1:$I$49,MATCH(Table2[[#This Row],[Product ID]],products!$A$1:$A$49,0),9)</f>
        <v>Medium</v>
      </c>
      <c r="K860" s="4">
        <f>INDEX(products!$A$1:$I$49,MATCH(Table2[[#This Row],[Product ID]],products!$A$1:$A$49,0),4)</f>
        <v>0.5</v>
      </c>
      <c r="L860" s="7">
        <f>INDEX(products!$A$1:$I$49,MATCH(Table2[[#This Row],[Product ID]],products!$A$1:$A$49,0),5)</f>
        <v>8.73</v>
      </c>
      <c r="M860" s="7">
        <f t="shared" si="13"/>
        <v>34.92</v>
      </c>
      <c r="N860" t="str">
        <f>_xlfn.XLOOKUP(C860,customers!$A$1:$A$1001,customers!$I$1:$I$1001,,0)</f>
        <v>No</v>
      </c>
    </row>
    <row r="861" spans="1:14" x14ac:dyDescent="0.3">
      <c r="A861" s="2" t="s">
        <v>5345</v>
      </c>
      <c r="B861" s="5">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INDEX(products!$A$1:$I$49,MATCH(Table2[[#This Row],[Product ID]],products!$A$1:$A$49,0),8)</f>
        <v>Arabica</v>
      </c>
      <c r="J861" t="str">
        <f>INDEX(products!$A$1:$I$49,MATCH(Table2[[#This Row],[Product ID]],products!$A$1:$A$49,0),9)</f>
        <v>Light</v>
      </c>
      <c r="K861" s="4">
        <f>INDEX(products!$A$1:$I$49,MATCH(Table2[[#This Row],[Product ID]],products!$A$1:$A$49,0),4)</f>
        <v>2.5</v>
      </c>
      <c r="L861" s="7">
        <f>INDEX(products!$A$1:$I$49,MATCH(Table2[[#This Row],[Product ID]],products!$A$1:$A$49,0),5)</f>
        <v>29.784999999999997</v>
      </c>
      <c r="M861" s="7">
        <f t="shared" si="13"/>
        <v>178.70999999999998</v>
      </c>
      <c r="N861" t="str">
        <f>_xlfn.XLOOKUP(C861,customers!$A$1:$A$1001,customers!$I$1:$I$1001,,0)</f>
        <v>No</v>
      </c>
    </row>
    <row r="862" spans="1:14" x14ac:dyDescent="0.3">
      <c r="A862" s="2" t="s">
        <v>5351</v>
      </c>
      <c r="B862" s="5">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INDEX(products!$A$1:$I$49,MATCH(Table2[[#This Row],[Product ID]],products!$A$1:$A$49,0),8)</f>
        <v>Arabica</v>
      </c>
      <c r="J862" t="str">
        <f>INDEX(products!$A$1:$I$49,MATCH(Table2[[#This Row],[Product ID]],products!$A$1:$A$49,0),9)</f>
        <v>Medium</v>
      </c>
      <c r="K862" s="4">
        <f>INDEX(products!$A$1:$I$49,MATCH(Table2[[#This Row],[Product ID]],products!$A$1:$A$49,0),4)</f>
        <v>2.5</v>
      </c>
      <c r="L862" s="7">
        <f>INDEX(products!$A$1:$I$49,MATCH(Table2[[#This Row],[Product ID]],products!$A$1:$A$49,0),5)</f>
        <v>25.874999999999996</v>
      </c>
      <c r="M862" s="7">
        <f t="shared" si="13"/>
        <v>25.874999999999996</v>
      </c>
      <c r="N862" t="str">
        <f>_xlfn.XLOOKUP(C862,customers!$A$1:$A$1001,customers!$I$1:$I$1001,,0)</f>
        <v>No</v>
      </c>
    </row>
    <row r="863" spans="1:14" x14ac:dyDescent="0.3">
      <c r="A863" s="2" t="s">
        <v>5356</v>
      </c>
      <c r="B863" s="5">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INDEX(products!$A$1:$I$49,MATCH(Table2[[#This Row],[Product ID]],products!$A$1:$A$49,0),8)</f>
        <v>Liberica</v>
      </c>
      <c r="J863" t="str">
        <f>INDEX(products!$A$1:$I$49,MATCH(Table2[[#This Row],[Product ID]],products!$A$1:$A$49,0),9)</f>
        <v>Dark</v>
      </c>
      <c r="K863" s="4">
        <f>INDEX(products!$A$1:$I$49,MATCH(Table2[[#This Row],[Product ID]],products!$A$1:$A$49,0),4)</f>
        <v>1</v>
      </c>
      <c r="L863" s="7">
        <f>INDEX(products!$A$1:$I$49,MATCH(Table2[[#This Row],[Product ID]],products!$A$1:$A$49,0),5)</f>
        <v>12.95</v>
      </c>
      <c r="M863" s="7">
        <f t="shared" si="13"/>
        <v>77.699999999999989</v>
      </c>
      <c r="N863" t="str">
        <f>_xlfn.XLOOKUP(C863,customers!$A$1:$A$1001,customers!$I$1:$I$1001,,0)</f>
        <v>Yes</v>
      </c>
    </row>
    <row r="864" spans="1:14" x14ac:dyDescent="0.3">
      <c r="A864" s="2" t="s">
        <v>5362</v>
      </c>
      <c r="B864" s="5">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INDEX(products!$A$1:$I$49,MATCH(Table2[[#This Row],[Product ID]],products!$A$1:$A$49,0),8)</f>
        <v>Robusta</v>
      </c>
      <c r="J864" t="str">
        <f>INDEX(products!$A$1:$I$49,MATCH(Table2[[#This Row],[Product ID]],products!$A$1:$A$49,0),9)</f>
        <v>Medium</v>
      </c>
      <c r="K864" s="4">
        <f>INDEX(products!$A$1:$I$49,MATCH(Table2[[#This Row],[Product ID]],products!$A$1:$A$49,0),4)</f>
        <v>1</v>
      </c>
      <c r="L864" s="7">
        <f>INDEX(products!$A$1:$I$49,MATCH(Table2[[#This Row],[Product ID]],products!$A$1:$A$49,0),5)</f>
        <v>9.9499999999999993</v>
      </c>
      <c r="M864" s="7">
        <f t="shared" si="13"/>
        <v>9.9499999999999993</v>
      </c>
      <c r="N864" t="str">
        <f>_xlfn.XLOOKUP(C864,customers!$A$1:$A$1001,customers!$I$1:$I$1001,,0)</f>
        <v>Yes</v>
      </c>
    </row>
    <row r="865" spans="1:14" x14ac:dyDescent="0.3">
      <c r="A865" s="2" t="s">
        <v>5368</v>
      </c>
      <c r="B865" s="5">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INDEX(products!$A$1:$I$49,MATCH(Table2[[#This Row],[Product ID]],products!$A$1:$A$49,0),8)</f>
        <v>Liberica</v>
      </c>
      <c r="J865" t="str">
        <f>INDEX(products!$A$1:$I$49,MATCH(Table2[[#This Row],[Product ID]],products!$A$1:$A$49,0),9)</f>
        <v>Medium</v>
      </c>
      <c r="K865" s="4">
        <f>INDEX(products!$A$1:$I$49,MATCH(Table2[[#This Row],[Product ID]],products!$A$1:$A$49,0),4)</f>
        <v>1</v>
      </c>
      <c r="L865" s="7">
        <f>INDEX(products!$A$1:$I$49,MATCH(Table2[[#This Row],[Product ID]],products!$A$1:$A$49,0),5)</f>
        <v>14.55</v>
      </c>
      <c r="M865" s="7">
        <f t="shared" si="13"/>
        <v>29.1</v>
      </c>
      <c r="N865" t="str">
        <f>_xlfn.XLOOKUP(C865,customers!$A$1:$A$1001,customers!$I$1:$I$1001,,0)</f>
        <v>Yes</v>
      </c>
    </row>
    <row r="866" spans="1:14" x14ac:dyDescent="0.3">
      <c r="A866" s="2" t="s">
        <v>5374</v>
      </c>
      <c r="B866" s="5">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INDEX(products!$A$1:$I$49,MATCH(Table2[[#This Row],[Product ID]],products!$A$1:$A$49,0),8)</f>
        <v>Robusta</v>
      </c>
      <c r="J866" t="str">
        <f>INDEX(products!$A$1:$I$49,MATCH(Table2[[#This Row],[Product ID]],products!$A$1:$A$49,0),9)</f>
        <v>Light</v>
      </c>
      <c r="K866" s="4">
        <f>INDEX(products!$A$1:$I$49,MATCH(Table2[[#This Row],[Product ID]],products!$A$1:$A$49,0),4)</f>
        <v>0.2</v>
      </c>
      <c r="L866" s="7">
        <f>INDEX(products!$A$1:$I$49,MATCH(Table2[[#This Row],[Product ID]],products!$A$1:$A$49,0),5)</f>
        <v>3.5849999999999995</v>
      </c>
      <c r="M866" s="7">
        <f t="shared" si="13"/>
        <v>21.509999999999998</v>
      </c>
      <c r="N866" t="str">
        <f>_xlfn.XLOOKUP(C866,customers!$A$1:$A$1001,customers!$I$1:$I$1001,,0)</f>
        <v>No</v>
      </c>
    </row>
    <row r="867" spans="1:14" x14ac:dyDescent="0.3">
      <c r="A867" s="2" t="s">
        <v>5380</v>
      </c>
      <c r="B867" s="5">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INDEX(products!$A$1:$I$49,MATCH(Table2[[#This Row],[Product ID]],products!$A$1:$A$49,0),8)</f>
        <v>Arabica</v>
      </c>
      <c r="J867" t="str">
        <f>INDEX(products!$A$1:$I$49,MATCH(Table2[[#This Row],[Product ID]],products!$A$1:$A$49,0),9)</f>
        <v>Medium</v>
      </c>
      <c r="K867" s="4">
        <f>INDEX(products!$A$1:$I$49,MATCH(Table2[[#This Row],[Product ID]],products!$A$1:$A$49,0),4)</f>
        <v>0.5</v>
      </c>
      <c r="L867" s="7">
        <f>INDEX(products!$A$1:$I$49,MATCH(Table2[[#This Row],[Product ID]],products!$A$1:$A$49,0),5)</f>
        <v>6.75</v>
      </c>
      <c r="M867" s="7">
        <f t="shared" si="13"/>
        <v>6.75</v>
      </c>
      <c r="N867" t="str">
        <f>_xlfn.XLOOKUP(C867,customers!$A$1:$A$1001,customers!$I$1:$I$1001,,0)</f>
        <v>Yes</v>
      </c>
    </row>
    <row r="868" spans="1:14" x14ac:dyDescent="0.3">
      <c r="A868" s="2" t="s">
        <v>5385</v>
      </c>
      <c r="B868" s="5">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INDEX(products!$A$1:$I$49,MATCH(Table2[[#This Row],[Product ID]],products!$A$1:$A$49,0),8)</f>
        <v>Arabica</v>
      </c>
      <c r="J868" t="str">
        <f>INDEX(products!$A$1:$I$49,MATCH(Table2[[#This Row],[Product ID]],products!$A$1:$A$49,0),9)</f>
        <v>Dark</v>
      </c>
      <c r="K868" s="4">
        <f>INDEX(products!$A$1:$I$49,MATCH(Table2[[#This Row],[Product ID]],products!$A$1:$A$49,0),4)</f>
        <v>0.5</v>
      </c>
      <c r="L868" s="7">
        <f>INDEX(products!$A$1:$I$49,MATCH(Table2[[#This Row],[Product ID]],products!$A$1:$A$49,0),5)</f>
        <v>5.97</v>
      </c>
      <c r="M868" s="7">
        <f t="shared" si="13"/>
        <v>17.91</v>
      </c>
      <c r="N868" t="str">
        <f>_xlfn.XLOOKUP(C868,customers!$A$1:$A$1001,customers!$I$1:$I$1001,,0)</f>
        <v>No</v>
      </c>
    </row>
    <row r="869" spans="1:14" x14ac:dyDescent="0.3">
      <c r="A869" s="2" t="s">
        <v>5391</v>
      </c>
      <c r="B869" s="5">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INDEX(products!$A$1:$I$49,MATCH(Table2[[#This Row],[Product ID]],products!$A$1:$A$49,0),8)</f>
        <v>Arabica</v>
      </c>
      <c r="J869" t="str">
        <f>INDEX(products!$A$1:$I$49,MATCH(Table2[[#This Row],[Product ID]],products!$A$1:$A$49,0),9)</f>
        <v>Light</v>
      </c>
      <c r="K869" s="4">
        <f>INDEX(products!$A$1:$I$49,MATCH(Table2[[#This Row],[Product ID]],products!$A$1:$A$49,0),4)</f>
        <v>2.5</v>
      </c>
      <c r="L869" s="7">
        <f>INDEX(products!$A$1:$I$49,MATCH(Table2[[#This Row],[Product ID]],products!$A$1:$A$49,0),5)</f>
        <v>29.784999999999997</v>
      </c>
      <c r="M869" s="7">
        <f t="shared" si="13"/>
        <v>29.784999999999997</v>
      </c>
      <c r="N869" t="str">
        <f>_xlfn.XLOOKUP(C869,customers!$A$1:$A$1001,customers!$I$1:$I$1001,,0)</f>
        <v>Yes</v>
      </c>
    </row>
    <row r="870" spans="1:14" x14ac:dyDescent="0.3">
      <c r="A870" s="2" t="s">
        <v>5396</v>
      </c>
      <c r="B870" s="5">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INDEX(products!$A$1:$I$49,MATCH(Table2[[#This Row],[Product ID]],products!$A$1:$A$49,0),8)</f>
        <v>Excelsa</v>
      </c>
      <c r="J870" t="str">
        <f>INDEX(products!$A$1:$I$49,MATCH(Table2[[#This Row],[Product ID]],products!$A$1:$A$49,0),9)</f>
        <v>Medium</v>
      </c>
      <c r="K870" s="4">
        <f>INDEX(products!$A$1:$I$49,MATCH(Table2[[#This Row],[Product ID]],products!$A$1:$A$49,0),4)</f>
        <v>0.5</v>
      </c>
      <c r="L870" s="7">
        <f>INDEX(products!$A$1:$I$49,MATCH(Table2[[#This Row],[Product ID]],products!$A$1:$A$49,0),5)</f>
        <v>8.25</v>
      </c>
      <c r="M870" s="7">
        <f t="shared" si="13"/>
        <v>41.25</v>
      </c>
      <c r="N870" t="str">
        <f>_xlfn.XLOOKUP(C870,customers!$A$1:$A$1001,customers!$I$1:$I$1001,,0)</f>
        <v>Yes</v>
      </c>
    </row>
    <row r="871" spans="1:14" x14ac:dyDescent="0.3">
      <c r="A871" s="2" t="s">
        <v>5402</v>
      </c>
      <c r="B871" s="5">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INDEX(products!$A$1:$I$49,MATCH(Table2[[#This Row],[Product ID]],products!$A$1:$A$49,0),8)</f>
        <v>Robusta</v>
      </c>
      <c r="J871" t="str">
        <f>INDEX(products!$A$1:$I$49,MATCH(Table2[[#This Row],[Product ID]],products!$A$1:$A$49,0),9)</f>
        <v>Medium</v>
      </c>
      <c r="K871" s="4">
        <f>INDEX(products!$A$1:$I$49,MATCH(Table2[[#This Row],[Product ID]],products!$A$1:$A$49,0),4)</f>
        <v>0.5</v>
      </c>
      <c r="L871" s="7">
        <f>INDEX(products!$A$1:$I$49,MATCH(Table2[[#This Row],[Product ID]],products!$A$1:$A$49,0),5)</f>
        <v>5.97</v>
      </c>
      <c r="M871" s="7">
        <f t="shared" si="13"/>
        <v>17.91</v>
      </c>
      <c r="N871" t="str">
        <f>_xlfn.XLOOKUP(C871,customers!$A$1:$A$1001,customers!$I$1:$I$1001,,0)</f>
        <v>Yes</v>
      </c>
    </row>
    <row r="872" spans="1:14" x14ac:dyDescent="0.3">
      <c r="A872" s="2" t="s">
        <v>5407</v>
      </c>
      <c r="B872" s="5">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INDEX(products!$A$1:$I$49,MATCH(Table2[[#This Row],[Product ID]],products!$A$1:$A$49,0),8)</f>
        <v>Excelsa</v>
      </c>
      <c r="J872" t="str">
        <f>INDEX(products!$A$1:$I$49,MATCH(Table2[[#This Row],[Product ID]],products!$A$1:$A$49,0),9)</f>
        <v>Dark</v>
      </c>
      <c r="K872" s="4">
        <f>INDEX(products!$A$1:$I$49,MATCH(Table2[[#This Row],[Product ID]],products!$A$1:$A$49,0),4)</f>
        <v>0.5</v>
      </c>
      <c r="L872" s="7">
        <f>INDEX(products!$A$1:$I$49,MATCH(Table2[[#This Row],[Product ID]],products!$A$1:$A$49,0),5)</f>
        <v>7.29</v>
      </c>
      <c r="M872" s="7">
        <f t="shared" si="13"/>
        <v>7.29</v>
      </c>
      <c r="N872" t="str">
        <f>_xlfn.XLOOKUP(C872,customers!$A$1:$A$1001,customers!$I$1:$I$1001,,0)</f>
        <v>Yes</v>
      </c>
    </row>
    <row r="873" spans="1:14" x14ac:dyDescent="0.3">
      <c r="A873" s="2" t="s">
        <v>5413</v>
      </c>
      <c r="B873" s="5">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INDEX(products!$A$1:$I$49,MATCH(Table2[[#This Row],[Product ID]],products!$A$1:$A$49,0),8)</f>
        <v>Excelsa</v>
      </c>
      <c r="J873" t="str">
        <f>INDEX(products!$A$1:$I$49,MATCH(Table2[[#This Row],[Product ID]],products!$A$1:$A$49,0),9)</f>
        <v>Light</v>
      </c>
      <c r="K873" s="4">
        <f>INDEX(products!$A$1:$I$49,MATCH(Table2[[#This Row],[Product ID]],products!$A$1:$A$49,0),4)</f>
        <v>1</v>
      </c>
      <c r="L873" s="7">
        <f>INDEX(products!$A$1:$I$49,MATCH(Table2[[#This Row],[Product ID]],products!$A$1:$A$49,0),5)</f>
        <v>14.85</v>
      </c>
      <c r="M873" s="7">
        <f t="shared" si="13"/>
        <v>29.7</v>
      </c>
      <c r="N873" t="str">
        <f>_xlfn.XLOOKUP(C873,customers!$A$1:$A$1001,customers!$I$1:$I$1001,,0)</f>
        <v>Yes</v>
      </c>
    </row>
    <row r="874" spans="1:14" x14ac:dyDescent="0.3">
      <c r="A874" s="2" t="s">
        <v>5421</v>
      </c>
      <c r="B874" s="5">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INDEX(products!$A$1:$I$49,MATCH(Table2[[#This Row],[Product ID]],products!$A$1:$A$49,0),8)</f>
        <v>Arabica</v>
      </c>
      <c r="J874" t="str">
        <f>INDEX(products!$A$1:$I$49,MATCH(Table2[[#This Row],[Product ID]],products!$A$1:$A$49,0),9)</f>
        <v>Medium</v>
      </c>
      <c r="K874" s="4">
        <f>INDEX(products!$A$1:$I$49,MATCH(Table2[[#This Row],[Product ID]],products!$A$1:$A$49,0),4)</f>
        <v>1</v>
      </c>
      <c r="L874" s="7">
        <f>INDEX(products!$A$1:$I$49,MATCH(Table2[[#This Row],[Product ID]],products!$A$1:$A$49,0),5)</f>
        <v>11.25</v>
      </c>
      <c r="M874" s="7">
        <f t="shared" si="13"/>
        <v>22.5</v>
      </c>
      <c r="N874" t="str">
        <f>_xlfn.XLOOKUP(C874,customers!$A$1:$A$1001,customers!$I$1:$I$1001,,0)</f>
        <v>No</v>
      </c>
    </row>
    <row r="875" spans="1:14" x14ac:dyDescent="0.3">
      <c r="A875" s="2" t="s">
        <v>5427</v>
      </c>
      <c r="B875" s="5">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INDEX(products!$A$1:$I$49,MATCH(Table2[[#This Row],[Product ID]],products!$A$1:$A$49,0),8)</f>
        <v>Robusta</v>
      </c>
      <c r="J875" t="str">
        <f>INDEX(products!$A$1:$I$49,MATCH(Table2[[#This Row],[Product ID]],products!$A$1:$A$49,0),9)</f>
        <v>Medium</v>
      </c>
      <c r="K875" s="4">
        <f>INDEX(products!$A$1:$I$49,MATCH(Table2[[#This Row],[Product ID]],products!$A$1:$A$49,0),4)</f>
        <v>0.2</v>
      </c>
      <c r="L875" s="7">
        <f>INDEX(products!$A$1:$I$49,MATCH(Table2[[#This Row],[Product ID]],products!$A$1:$A$49,0),5)</f>
        <v>2.9849999999999999</v>
      </c>
      <c r="M875" s="7">
        <f t="shared" si="13"/>
        <v>11.94</v>
      </c>
      <c r="N875" t="str">
        <f>_xlfn.XLOOKUP(C875,customers!$A$1:$A$1001,customers!$I$1:$I$1001,,0)</f>
        <v>Yes</v>
      </c>
    </row>
    <row r="876" spans="1:14" x14ac:dyDescent="0.3">
      <c r="A876" s="2" t="s">
        <v>5433</v>
      </c>
      <c r="B876" s="5">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INDEX(products!$A$1:$I$49,MATCH(Table2[[#This Row],[Product ID]],products!$A$1:$A$49,0),8)</f>
        <v>Arabica</v>
      </c>
      <c r="J876" t="str">
        <f>INDEX(products!$A$1:$I$49,MATCH(Table2[[#This Row],[Product ID]],products!$A$1:$A$49,0),9)</f>
        <v>Light</v>
      </c>
      <c r="K876" s="4">
        <f>INDEX(products!$A$1:$I$49,MATCH(Table2[[#This Row],[Product ID]],products!$A$1:$A$49,0),4)</f>
        <v>1</v>
      </c>
      <c r="L876" s="7">
        <f>INDEX(products!$A$1:$I$49,MATCH(Table2[[#This Row],[Product ID]],products!$A$1:$A$49,0),5)</f>
        <v>12.95</v>
      </c>
      <c r="M876" s="7">
        <f t="shared" si="13"/>
        <v>25.9</v>
      </c>
      <c r="N876" t="str">
        <f>_xlfn.XLOOKUP(C876,customers!$A$1:$A$1001,customers!$I$1:$I$1001,,0)</f>
        <v>No</v>
      </c>
    </row>
    <row r="877" spans="1:14" x14ac:dyDescent="0.3">
      <c r="A877" s="2" t="s">
        <v>5439</v>
      </c>
      <c r="B877" s="5">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INDEX(products!$A$1:$I$49,MATCH(Table2[[#This Row],[Product ID]],products!$A$1:$A$49,0),8)</f>
        <v>Liberica</v>
      </c>
      <c r="J877" t="str">
        <f>INDEX(products!$A$1:$I$49,MATCH(Table2[[#This Row],[Product ID]],products!$A$1:$A$49,0),9)</f>
        <v>Medium</v>
      </c>
      <c r="K877" s="4">
        <f>INDEX(products!$A$1:$I$49,MATCH(Table2[[#This Row],[Product ID]],products!$A$1:$A$49,0),4)</f>
        <v>0.5</v>
      </c>
      <c r="L877" s="7">
        <f>INDEX(products!$A$1:$I$49,MATCH(Table2[[#This Row],[Product ID]],products!$A$1:$A$49,0),5)</f>
        <v>8.73</v>
      </c>
      <c r="M877" s="7">
        <f t="shared" si="13"/>
        <v>43.650000000000006</v>
      </c>
      <c r="N877" t="str">
        <f>_xlfn.XLOOKUP(C877,customers!$A$1:$A$1001,customers!$I$1:$I$1001,,0)</f>
        <v>No</v>
      </c>
    </row>
    <row r="878" spans="1:14" x14ac:dyDescent="0.3">
      <c r="A878" s="2" t="s">
        <v>5439</v>
      </c>
      <c r="B878" s="5">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INDEX(products!$A$1:$I$49,MATCH(Table2[[#This Row],[Product ID]],products!$A$1:$A$49,0),8)</f>
        <v>Arabica</v>
      </c>
      <c r="J878" t="str">
        <f>INDEX(products!$A$1:$I$49,MATCH(Table2[[#This Row],[Product ID]],products!$A$1:$A$49,0),9)</f>
        <v>Light</v>
      </c>
      <c r="K878" s="4">
        <f>INDEX(products!$A$1:$I$49,MATCH(Table2[[#This Row],[Product ID]],products!$A$1:$A$49,0),4)</f>
        <v>0.5</v>
      </c>
      <c r="L878" s="7">
        <f>INDEX(products!$A$1:$I$49,MATCH(Table2[[#This Row],[Product ID]],products!$A$1:$A$49,0),5)</f>
        <v>7.77</v>
      </c>
      <c r="M878" s="7">
        <f t="shared" si="13"/>
        <v>46.62</v>
      </c>
      <c r="N878" t="str">
        <f>_xlfn.XLOOKUP(C878,customers!$A$1:$A$1001,customers!$I$1:$I$1001,,0)</f>
        <v>No</v>
      </c>
    </row>
    <row r="879" spans="1:14" x14ac:dyDescent="0.3">
      <c r="A879" s="2" t="s">
        <v>5450</v>
      </c>
      <c r="B879" s="5">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INDEX(products!$A$1:$I$49,MATCH(Table2[[#This Row],[Product ID]],products!$A$1:$A$49,0),8)</f>
        <v>Liberica</v>
      </c>
      <c r="J879" t="str">
        <f>INDEX(products!$A$1:$I$49,MATCH(Table2[[#This Row],[Product ID]],products!$A$1:$A$49,0),9)</f>
        <v>Light</v>
      </c>
      <c r="K879" s="4">
        <f>INDEX(products!$A$1:$I$49,MATCH(Table2[[#This Row],[Product ID]],products!$A$1:$A$49,0),4)</f>
        <v>0.5</v>
      </c>
      <c r="L879" s="7">
        <f>INDEX(products!$A$1:$I$49,MATCH(Table2[[#This Row],[Product ID]],products!$A$1:$A$49,0),5)</f>
        <v>9.51</v>
      </c>
      <c r="M879" s="7">
        <f t="shared" si="13"/>
        <v>28.53</v>
      </c>
      <c r="N879" t="str">
        <f>_xlfn.XLOOKUP(C879,customers!$A$1:$A$1001,customers!$I$1:$I$1001,,0)</f>
        <v>No</v>
      </c>
    </row>
    <row r="880" spans="1:14" x14ac:dyDescent="0.3">
      <c r="A880" s="2" t="s">
        <v>5456</v>
      </c>
      <c r="B880" s="5">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INDEX(products!$A$1:$I$49,MATCH(Table2[[#This Row],[Product ID]],products!$A$1:$A$49,0),8)</f>
        <v>Robusta</v>
      </c>
      <c r="J880" t="str">
        <f>INDEX(products!$A$1:$I$49,MATCH(Table2[[#This Row],[Product ID]],products!$A$1:$A$49,0),9)</f>
        <v>Light</v>
      </c>
      <c r="K880" s="4">
        <f>INDEX(products!$A$1:$I$49,MATCH(Table2[[#This Row],[Product ID]],products!$A$1:$A$49,0),4)</f>
        <v>2.5</v>
      </c>
      <c r="L880" s="7">
        <f>INDEX(products!$A$1:$I$49,MATCH(Table2[[#This Row],[Product ID]],products!$A$1:$A$49,0),5)</f>
        <v>27.484999999999996</v>
      </c>
      <c r="M880" s="7">
        <f t="shared" si="13"/>
        <v>27.484999999999996</v>
      </c>
      <c r="N880" t="str">
        <f>_xlfn.XLOOKUP(C880,customers!$A$1:$A$1001,customers!$I$1:$I$1001,,0)</f>
        <v>Yes</v>
      </c>
    </row>
    <row r="881" spans="1:14" x14ac:dyDescent="0.3">
      <c r="A881" s="2" t="s">
        <v>5461</v>
      </c>
      <c r="B881" s="5">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INDEX(products!$A$1:$I$49,MATCH(Table2[[#This Row],[Product ID]],products!$A$1:$A$49,0),8)</f>
        <v>Excelsa</v>
      </c>
      <c r="J881" t="str">
        <f>INDEX(products!$A$1:$I$49,MATCH(Table2[[#This Row],[Product ID]],products!$A$1:$A$49,0),9)</f>
        <v>Dark</v>
      </c>
      <c r="K881" s="4">
        <f>INDEX(products!$A$1:$I$49,MATCH(Table2[[#This Row],[Product ID]],products!$A$1:$A$49,0),4)</f>
        <v>0.2</v>
      </c>
      <c r="L881" s="7">
        <f>INDEX(products!$A$1:$I$49,MATCH(Table2[[#This Row],[Product ID]],products!$A$1:$A$49,0),5)</f>
        <v>3.645</v>
      </c>
      <c r="M881" s="7">
        <f t="shared" si="13"/>
        <v>10.935</v>
      </c>
      <c r="N881" t="str">
        <f>_xlfn.XLOOKUP(C881,customers!$A$1:$A$1001,customers!$I$1:$I$1001,,0)</f>
        <v>No</v>
      </c>
    </row>
    <row r="882" spans="1:14" x14ac:dyDescent="0.3">
      <c r="A882" s="2" t="s">
        <v>5466</v>
      </c>
      <c r="B882" s="5">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INDEX(products!$A$1:$I$49,MATCH(Table2[[#This Row],[Product ID]],products!$A$1:$A$49,0),8)</f>
        <v>Robusta</v>
      </c>
      <c r="J882" t="str">
        <f>INDEX(products!$A$1:$I$49,MATCH(Table2[[#This Row],[Product ID]],products!$A$1:$A$49,0),9)</f>
        <v>Light</v>
      </c>
      <c r="K882" s="4">
        <f>INDEX(products!$A$1:$I$49,MATCH(Table2[[#This Row],[Product ID]],products!$A$1:$A$49,0),4)</f>
        <v>0.2</v>
      </c>
      <c r="L882" s="7">
        <f>INDEX(products!$A$1:$I$49,MATCH(Table2[[#This Row],[Product ID]],products!$A$1:$A$49,0),5)</f>
        <v>3.5849999999999995</v>
      </c>
      <c r="M882" s="7">
        <f t="shared" si="13"/>
        <v>7.169999999999999</v>
      </c>
      <c r="N882" t="str">
        <f>_xlfn.XLOOKUP(C882,customers!$A$1:$A$1001,customers!$I$1:$I$1001,,0)</f>
        <v>No</v>
      </c>
    </row>
    <row r="883" spans="1:14" x14ac:dyDescent="0.3">
      <c r="A883" s="2" t="s">
        <v>5472</v>
      </c>
      <c r="B883" s="5">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INDEX(products!$A$1:$I$49,MATCH(Table2[[#This Row],[Product ID]],products!$A$1:$A$49,0),8)</f>
        <v>Arabica</v>
      </c>
      <c r="J883" t="str">
        <f>INDEX(products!$A$1:$I$49,MATCH(Table2[[#This Row],[Product ID]],products!$A$1:$A$49,0),9)</f>
        <v>Light</v>
      </c>
      <c r="K883" s="4">
        <f>INDEX(products!$A$1:$I$49,MATCH(Table2[[#This Row],[Product ID]],products!$A$1:$A$49,0),4)</f>
        <v>0.2</v>
      </c>
      <c r="L883" s="7">
        <f>INDEX(products!$A$1:$I$49,MATCH(Table2[[#This Row],[Product ID]],products!$A$1:$A$49,0),5)</f>
        <v>3.8849999999999998</v>
      </c>
      <c r="M883" s="7">
        <f t="shared" si="13"/>
        <v>23.31</v>
      </c>
      <c r="N883" t="str">
        <f>_xlfn.XLOOKUP(C883,customers!$A$1:$A$1001,customers!$I$1:$I$1001,,0)</f>
        <v>Yes</v>
      </c>
    </row>
    <row r="884" spans="1:14" x14ac:dyDescent="0.3">
      <c r="A884" s="2" t="s">
        <v>5477</v>
      </c>
      <c r="B884" s="5">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INDEX(products!$A$1:$I$49,MATCH(Table2[[#This Row],[Product ID]],products!$A$1:$A$49,0),8)</f>
        <v>Arabica</v>
      </c>
      <c r="J884" t="str">
        <f>INDEX(products!$A$1:$I$49,MATCH(Table2[[#This Row],[Product ID]],products!$A$1:$A$49,0),9)</f>
        <v>Dark</v>
      </c>
      <c r="K884" s="4">
        <f>INDEX(products!$A$1:$I$49,MATCH(Table2[[#This Row],[Product ID]],products!$A$1:$A$49,0),4)</f>
        <v>2.5</v>
      </c>
      <c r="L884" s="7">
        <f>INDEX(products!$A$1:$I$49,MATCH(Table2[[#This Row],[Product ID]],products!$A$1:$A$49,0),5)</f>
        <v>22.884999999999998</v>
      </c>
      <c r="M884" s="7">
        <f t="shared" si="13"/>
        <v>114.42499999999998</v>
      </c>
      <c r="N884" t="str">
        <f>_xlfn.XLOOKUP(C884,customers!$A$1:$A$1001,customers!$I$1:$I$1001,,0)</f>
        <v>Yes</v>
      </c>
    </row>
    <row r="885" spans="1:14" x14ac:dyDescent="0.3">
      <c r="A885" s="2" t="s">
        <v>5483</v>
      </c>
      <c r="B885" s="5">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INDEX(products!$A$1:$I$49,MATCH(Table2[[#This Row],[Product ID]],products!$A$1:$A$49,0),8)</f>
        <v>Arabica</v>
      </c>
      <c r="J885" t="str">
        <f>INDEX(products!$A$1:$I$49,MATCH(Table2[[#This Row],[Product ID]],products!$A$1:$A$49,0),9)</f>
        <v>Medium</v>
      </c>
      <c r="K885" s="4">
        <f>INDEX(products!$A$1:$I$49,MATCH(Table2[[#This Row],[Product ID]],products!$A$1:$A$49,0),4)</f>
        <v>2.5</v>
      </c>
      <c r="L885" s="7">
        <f>INDEX(products!$A$1:$I$49,MATCH(Table2[[#This Row],[Product ID]],products!$A$1:$A$49,0),5)</f>
        <v>25.874999999999996</v>
      </c>
      <c r="M885" s="7">
        <f t="shared" si="13"/>
        <v>77.624999999999986</v>
      </c>
      <c r="N885" t="str">
        <f>_xlfn.XLOOKUP(C885,customers!$A$1:$A$1001,customers!$I$1:$I$1001,,0)</f>
        <v>Yes</v>
      </c>
    </row>
    <row r="886" spans="1:14" x14ac:dyDescent="0.3">
      <c r="A886" s="2" t="s">
        <v>5489</v>
      </c>
      <c r="B886" s="5">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INDEX(products!$A$1:$I$49,MATCH(Table2[[#This Row],[Product ID]],products!$A$1:$A$49,0),8)</f>
        <v>Robusta</v>
      </c>
      <c r="J886" t="str">
        <f>INDEX(products!$A$1:$I$49,MATCH(Table2[[#This Row],[Product ID]],products!$A$1:$A$49,0),9)</f>
        <v>Dark</v>
      </c>
      <c r="K886" s="4">
        <f>INDEX(products!$A$1:$I$49,MATCH(Table2[[#This Row],[Product ID]],products!$A$1:$A$49,0),4)</f>
        <v>0.5</v>
      </c>
      <c r="L886" s="7">
        <f>INDEX(products!$A$1:$I$49,MATCH(Table2[[#This Row],[Product ID]],products!$A$1:$A$49,0),5)</f>
        <v>5.3699999999999992</v>
      </c>
      <c r="M886" s="7">
        <f t="shared" si="13"/>
        <v>5.3699999999999992</v>
      </c>
      <c r="N886" t="str">
        <f>_xlfn.XLOOKUP(C886,customers!$A$1:$A$1001,customers!$I$1:$I$1001,,0)</f>
        <v>Yes</v>
      </c>
    </row>
    <row r="887" spans="1:14" x14ac:dyDescent="0.3">
      <c r="A887" s="2" t="s">
        <v>5495</v>
      </c>
      <c r="B887" s="5">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INDEX(products!$A$1:$I$49,MATCH(Table2[[#This Row],[Product ID]],products!$A$1:$A$49,0),8)</f>
        <v>Robusta</v>
      </c>
      <c r="J887" t="str">
        <f>INDEX(products!$A$1:$I$49,MATCH(Table2[[#This Row],[Product ID]],products!$A$1:$A$49,0),9)</f>
        <v>Dark</v>
      </c>
      <c r="K887" s="4">
        <f>INDEX(products!$A$1:$I$49,MATCH(Table2[[#This Row],[Product ID]],products!$A$1:$A$49,0),4)</f>
        <v>2.5</v>
      </c>
      <c r="L887" s="7">
        <f>INDEX(products!$A$1:$I$49,MATCH(Table2[[#This Row],[Product ID]],products!$A$1:$A$49,0),5)</f>
        <v>20.584999999999997</v>
      </c>
      <c r="M887" s="7">
        <f t="shared" si="13"/>
        <v>123.50999999999999</v>
      </c>
      <c r="N887" t="str">
        <f>_xlfn.XLOOKUP(C887,customers!$A$1:$A$1001,customers!$I$1:$I$1001,,0)</f>
        <v>No</v>
      </c>
    </row>
    <row r="888" spans="1:14" x14ac:dyDescent="0.3">
      <c r="A888" s="2" t="s">
        <v>5501</v>
      </c>
      <c r="B888" s="5">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INDEX(products!$A$1:$I$49,MATCH(Table2[[#This Row],[Product ID]],products!$A$1:$A$49,0),8)</f>
        <v>Liberica</v>
      </c>
      <c r="J888" t="str">
        <f>INDEX(products!$A$1:$I$49,MATCH(Table2[[#This Row],[Product ID]],products!$A$1:$A$49,0),9)</f>
        <v>Medium</v>
      </c>
      <c r="K888" s="4">
        <f>INDEX(products!$A$1:$I$49,MATCH(Table2[[#This Row],[Product ID]],products!$A$1:$A$49,0),4)</f>
        <v>0.5</v>
      </c>
      <c r="L888" s="7">
        <f>INDEX(products!$A$1:$I$49,MATCH(Table2[[#This Row],[Product ID]],products!$A$1:$A$49,0),5)</f>
        <v>8.73</v>
      </c>
      <c r="M888" s="7">
        <f t="shared" si="13"/>
        <v>17.46</v>
      </c>
      <c r="N888" t="str">
        <f>_xlfn.XLOOKUP(C888,customers!$A$1:$A$1001,customers!$I$1:$I$1001,,0)</f>
        <v>No</v>
      </c>
    </row>
    <row r="889" spans="1:14" x14ac:dyDescent="0.3">
      <c r="A889" s="2" t="s">
        <v>5507</v>
      </c>
      <c r="B889" s="5">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INDEX(products!$A$1:$I$49,MATCH(Table2[[#This Row],[Product ID]],products!$A$1:$A$49,0),8)</f>
        <v>Excelsa</v>
      </c>
      <c r="J889" t="str">
        <f>INDEX(products!$A$1:$I$49,MATCH(Table2[[#This Row],[Product ID]],products!$A$1:$A$49,0),9)</f>
        <v>Light</v>
      </c>
      <c r="K889" s="4">
        <f>INDEX(products!$A$1:$I$49,MATCH(Table2[[#This Row],[Product ID]],products!$A$1:$A$49,0),4)</f>
        <v>0.2</v>
      </c>
      <c r="L889" s="7">
        <f>INDEX(products!$A$1:$I$49,MATCH(Table2[[#This Row],[Product ID]],products!$A$1:$A$49,0),5)</f>
        <v>4.4550000000000001</v>
      </c>
      <c r="M889" s="7">
        <f t="shared" si="13"/>
        <v>13.365</v>
      </c>
      <c r="N889" t="str">
        <f>_xlfn.XLOOKUP(C889,customers!$A$1:$A$1001,customers!$I$1:$I$1001,,0)</f>
        <v>No</v>
      </c>
    </row>
    <row r="890" spans="1:14" x14ac:dyDescent="0.3">
      <c r="A890" s="2" t="s">
        <v>5513</v>
      </c>
      <c r="B890" s="5">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INDEX(products!$A$1:$I$49,MATCH(Table2[[#This Row],[Product ID]],products!$A$1:$A$49,0),8)</f>
        <v>Arabica</v>
      </c>
      <c r="J890" t="str">
        <f>INDEX(products!$A$1:$I$49,MATCH(Table2[[#This Row],[Product ID]],products!$A$1:$A$49,0),9)</f>
        <v>Light</v>
      </c>
      <c r="K890" s="4">
        <f>INDEX(products!$A$1:$I$49,MATCH(Table2[[#This Row],[Product ID]],products!$A$1:$A$49,0),4)</f>
        <v>0.2</v>
      </c>
      <c r="L890" s="7">
        <f>INDEX(products!$A$1:$I$49,MATCH(Table2[[#This Row],[Product ID]],products!$A$1:$A$49,0),5)</f>
        <v>3.8849999999999998</v>
      </c>
      <c r="M890" s="7">
        <f t="shared" si="13"/>
        <v>7.77</v>
      </c>
      <c r="N890" t="str">
        <f>_xlfn.XLOOKUP(C890,customers!$A$1:$A$1001,customers!$I$1:$I$1001,,0)</f>
        <v>Yes</v>
      </c>
    </row>
    <row r="891" spans="1:14" x14ac:dyDescent="0.3">
      <c r="A891" s="2" t="s">
        <v>5519</v>
      </c>
      <c r="B891" s="5">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INDEX(products!$A$1:$I$49,MATCH(Table2[[#This Row],[Product ID]],products!$A$1:$A$49,0),8)</f>
        <v>Robusta</v>
      </c>
      <c r="J891" t="str">
        <f>INDEX(products!$A$1:$I$49,MATCH(Table2[[#This Row],[Product ID]],products!$A$1:$A$49,0),9)</f>
        <v>Dark</v>
      </c>
      <c r="K891" s="4">
        <f>INDEX(products!$A$1:$I$49,MATCH(Table2[[#This Row],[Product ID]],products!$A$1:$A$49,0),4)</f>
        <v>0.2</v>
      </c>
      <c r="L891" s="7">
        <f>INDEX(products!$A$1:$I$49,MATCH(Table2[[#This Row],[Product ID]],products!$A$1:$A$49,0),5)</f>
        <v>2.6849999999999996</v>
      </c>
      <c r="M891" s="7">
        <f t="shared" si="13"/>
        <v>2.6849999999999996</v>
      </c>
      <c r="N891" t="str">
        <f>_xlfn.XLOOKUP(C891,customers!$A$1:$A$1001,customers!$I$1:$I$1001,,0)</f>
        <v>Yes</v>
      </c>
    </row>
    <row r="892" spans="1:14" x14ac:dyDescent="0.3">
      <c r="A892" s="2" t="s">
        <v>5525</v>
      </c>
      <c r="B892" s="5">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INDEX(products!$A$1:$I$49,MATCH(Table2[[#This Row],[Product ID]],products!$A$1:$A$49,0),8)</f>
        <v>Robusta</v>
      </c>
      <c r="J892" t="str">
        <f>INDEX(products!$A$1:$I$49,MATCH(Table2[[#This Row],[Product ID]],products!$A$1:$A$49,0),9)</f>
        <v>Dark</v>
      </c>
      <c r="K892" s="4">
        <f>INDEX(products!$A$1:$I$49,MATCH(Table2[[#This Row],[Product ID]],products!$A$1:$A$49,0),4)</f>
        <v>2.5</v>
      </c>
      <c r="L892" s="7">
        <f>INDEX(products!$A$1:$I$49,MATCH(Table2[[#This Row],[Product ID]],products!$A$1:$A$49,0),5)</f>
        <v>20.584999999999997</v>
      </c>
      <c r="M892" s="7">
        <f t="shared" si="13"/>
        <v>20.584999999999997</v>
      </c>
      <c r="N892" t="str">
        <f>_xlfn.XLOOKUP(C892,customers!$A$1:$A$1001,customers!$I$1:$I$1001,,0)</f>
        <v>Yes</v>
      </c>
    </row>
    <row r="893" spans="1:14" x14ac:dyDescent="0.3">
      <c r="A893" s="2" t="s">
        <v>5531</v>
      </c>
      <c r="B893" s="5">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INDEX(products!$A$1:$I$49,MATCH(Table2[[#This Row],[Product ID]],products!$A$1:$A$49,0),8)</f>
        <v>Arabica</v>
      </c>
      <c r="J893" t="str">
        <f>INDEX(products!$A$1:$I$49,MATCH(Table2[[#This Row],[Product ID]],products!$A$1:$A$49,0),9)</f>
        <v>Dark</v>
      </c>
      <c r="K893" s="4">
        <f>INDEX(products!$A$1:$I$49,MATCH(Table2[[#This Row],[Product ID]],products!$A$1:$A$49,0),4)</f>
        <v>2.5</v>
      </c>
      <c r="L893" s="7">
        <f>INDEX(products!$A$1:$I$49,MATCH(Table2[[#This Row],[Product ID]],products!$A$1:$A$49,0),5)</f>
        <v>22.884999999999998</v>
      </c>
      <c r="M893" s="7">
        <f t="shared" si="13"/>
        <v>114.42499999999998</v>
      </c>
      <c r="N893" t="str">
        <f>_xlfn.XLOOKUP(C893,customers!$A$1:$A$1001,customers!$I$1:$I$1001,,0)</f>
        <v>Yes</v>
      </c>
    </row>
    <row r="894" spans="1:14" x14ac:dyDescent="0.3">
      <c r="A894" s="2" t="s">
        <v>5537</v>
      </c>
      <c r="B894" s="5">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INDEX(products!$A$1:$I$49,MATCH(Table2[[#This Row],[Product ID]],products!$A$1:$A$49,0),8)</f>
        <v>Excelsa</v>
      </c>
      <c r="J894" t="str">
        <f>INDEX(products!$A$1:$I$49,MATCH(Table2[[#This Row],[Product ID]],products!$A$1:$A$49,0),9)</f>
        <v>Medium</v>
      </c>
      <c r="K894" s="4">
        <f>INDEX(products!$A$1:$I$49,MATCH(Table2[[#This Row],[Product ID]],products!$A$1:$A$49,0),4)</f>
        <v>0.2</v>
      </c>
      <c r="L894" s="7">
        <f>INDEX(products!$A$1:$I$49,MATCH(Table2[[#This Row],[Product ID]],products!$A$1:$A$49,0),5)</f>
        <v>4.125</v>
      </c>
      <c r="M894" s="7">
        <f t="shared" si="13"/>
        <v>20.625</v>
      </c>
      <c r="N894" t="str">
        <f>_xlfn.XLOOKUP(C894,customers!$A$1:$A$1001,customers!$I$1:$I$1001,,0)</f>
        <v>No</v>
      </c>
    </row>
    <row r="895" spans="1:14" x14ac:dyDescent="0.3">
      <c r="A895" s="2" t="s">
        <v>5543</v>
      </c>
      <c r="B895" s="5">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INDEX(products!$A$1:$I$49,MATCH(Table2[[#This Row],[Product ID]],products!$A$1:$A$49,0),8)</f>
        <v>Liberica</v>
      </c>
      <c r="J895" t="str">
        <f>INDEX(products!$A$1:$I$49,MATCH(Table2[[#This Row],[Product ID]],products!$A$1:$A$49,0),9)</f>
        <v>Light</v>
      </c>
      <c r="K895" s="4">
        <f>INDEX(products!$A$1:$I$49,MATCH(Table2[[#This Row],[Product ID]],products!$A$1:$A$49,0),4)</f>
        <v>0.5</v>
      </c>
      <c r="L895" s="7">
        <f>INDEX(products!$A$1:$I$49,MATCH(Table2[[#This Row],[Product ID]],products!$A$1:$A$49,0),5)</f>
        <v>9.51</v>
      </c>
      <c r="M895" s="7">
        <f t="shared" si="13"/>
        <v>57.06</v>
      </c>
      <c r="N895" t="str">
        <f>_xlfn.XLOOKUP(C895,customers!$A$1:$A$1001,customers!$I$1:$I$1001,,0)</f>
        <v>Yes</v>
      </c>
    </row>
    <row r="896" spans="1:14" x14ac:dyDescent="0.3">
      <c r="A896" s="2" t="s">
        <v>5548</v>
      </c>
      <c r="B896" s="5">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INDEX(products!$A$1:$I$49,MATCH(Table2[[#This Row],[Product ID]],products!$A$1:$A$49,0),8)</f>
        <v>Robusta</v>
      </c>
      <c r="J896" t="str">
        <f>INDEX(products!$A$1:$I$49,MATCH(Table2[[#This Row],[Product ID]],products!$A$1:$A$49,0),9)</f>
        <v>Dark</v>
      </c>
      <c r="K896" s="4">
        <f>INDEX(products!$A$1:$I$49,MATCH(Table2[[#This Row],[Product ID]],products!$A$1:$A$49,0),4)</f>
        <v>2.5</v>
      </c>
      <c r="L896" s="7">
        <f>INDEX(products!$A$1:$I$49,MATCH(Table2[[#This Row],[Product ID]],products!$A$1:$A$49,0),5)</f>
        <v>20.584999999999997</v>
      </c>
      <c r="M896" s="7">
        <f t="shared" si="13"/>
        <v>82.339999999999989</v>
      </c>
      <c r="N896" t="str">
        <f>_xlfn.XLOOKUP(C896,customers!$A$1:$A$1001,customers!$I$1:$I$1001,,0)</f>
        <v>Yes</v>
      </c>
    </row>
    <row r="897" spans="1:14" x14ac:dyDescent="0.3">
      <c r="A897" s="2" t="s">
        <v>5553</v>
      </c>
      <c r="B897" s="5">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INDEX(products!$A$1:$I$49,MATCH(Table2[[#This Row],[Product ID]],products!$A$1:$A$49,0),8)</f>
        <v>Excelsa</v>
      </c>
      <c r="J897" t="str">
        <f>INDEX(products!$A$1:$I$49,MATCH(Table2[[#This Row],[Product ID]],products!$A$1:$A$49,0),9)</f>
        <v>Medium</v>
      </c>
      <c r="K897" s="4">
        <f>INDEX(products!$A$1:$I$49,MATCH(Table2[[#This Row],[Product ID]],products!$A$1:$A$49,0),4)</f>
        <v>2.5</v>
      </c>
      <c r="L897" s="7">
        <f>INDEX(products!$A$1:$I$49,MATCH(Table2[[#This Row],[Product ID]],products!$A$1:$A$49,0),5)</f>
        <v>31.624999999999996</v>
      </c>
      <c r="M897" s="7">
        <f t="shared" si="13"/>
        <v>158.12499999999997</v>
      </c>
      <c r="N897" t="str">
        <f>_xlfn.XLOOKUP(C897,customers!$A$1:$A$1001,customers!$I$1:$I$1001,,0)</f>
        <v>No</v>
      </c>
    </row>
    <row r="898" spans="1:14" x14ac:dyDescent="0.3">
      <c r="A898" s="2" t="s">
        <v>5558</v>
      </c>
      <c r="B898" s="5">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INDEX(products!$A$1:$I$49,MATCH(Table2[[#This Row],[Product ID]],products!$A$1:$A$49,0),8)</f>
        <v>Robusta</v>
      </c>
      <c r="J898" t="str">
        <f>INDEX(products!$A$1:$I$49,MATCH(Table2[[#This Row],[Product ID]],products!$A$1:$A$49,0),9)</f>
        <v>Dark</v>
      </c>
      <c r="K898" s="4">
        <f>INDEX(products!$A$1:$I$49,MATCH(Table2[[#This Row],[Product ID]],products!$A$1:$A$49,0),4)</f>
        <v>0.5</v>
      </c>
      <c r="L898" s="7">
        <f>INDEX(products!$A$1:$I$49,MATCH(Table2[[#This Row],[Product ID]],products!$A$1:$A$49,0),5)</f>
        <v>5.3699999999999992</v>
      </c>
      <c r="M898" s="7">
        <f t="shared" si="13"/>
        <v>32.22</v>
      </c>
      <c r="N898" t="str">
        <f>_xlfn.XLOOKUP(C898,customers!$A$1:$A$1001,customers!$I$1:$I$1001,,0)</f>
        <v>Yes</v>
      </c>
    </row>
    <row r="899" spans="1:14" x14ac:dyDescent="0.3">
      <c r="A899" s="2" t="s">
        <v>5564</v>
      </c>
      <c r="B899" s="5">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INDEX(products!$A$1:$I$49,MATCH(Table2[[#This Row],[Product ID]],products!$A$1:$A$49,0),8)</f>
        <v>Excelsa</v>
      </c>
      <c r="J899" t="str">
        <f>INDEX(products!$A$1:$I$49,MATCH(Table2[[#This Row],[Product ID]],products!$A$1:$A$49,0),9)</f>
        <v>Dark</v>
      </c>
      <c r="K899" s="4">
        <f>INDEX(products!$A$1:$I$49,MATCH(Table2[[#This Row],[Product ID]],products!$A$1:$A$49,0),4)</f>
        <v>1</v>
      </c>
      <c r="L899" s="7">
        <f>INDEX(products!$A$1:$I$49,MATCH(Table2[[#This Row],[Product ID]],products!$A$1:$A$49,0),5)</f>
        <v>12.15</v>
      </c>
      <c r="M899" s="7">
        <f t="shared" ref="M899:M962" si="14">L899*E899</f>
        <v>24.3</v>
      </c>
      <c r="N899" t="str">
        <f>_xlfn.XLOOKUP(C899,customers!$A$1:$A$1001,customers!$I$1:$I$1001,,0)</f>
        <v>No</v>
      </c>
    </row>
    <row r="900" spans="1:14" x14ac:dyDescent="0.3">
      <c r="A900" s="2" t="s">
        <v>5570</v>
      </c>
      <c r="B900" s="5">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INDEX(products!$A$1:$I$49,MATCH(Table2[[#This Row],[Product ID]],products!$A$1:$A$49,0),8)</f>
        <v>Robusta</v>
      </c>
      <c r="J900" t="str">
        <f>INDEX(products!$A$1:$I$49,MATCH(Table2[[#This Row],[Product ID]],products!$A$1:$A$49,0),9)</f>
        <v>Light</v>
      </c>
      <c r="K900" s="4">
        <f>INDEX(products!$A$1:$I$49,MATCH(Table2[[#This Row],[Product ID]],products!$A$1:$A$49,0),4)</f>
        <v>0.5</v>
      </c>
      <c r="L900" s="7">
        <f>INDEX(products!$A$1:$I$49,MATCH(Table2[[#This Row],[Product ID]],products!$A$1:$A$49,0),5)</f>
        <v>7.169999999999999</v>
      </c>
      <c r="M900" s="7">
        <f t="shared" si="14"/>
        <v>35.849999999999994</v>
      </c>
      <c r="N900" t="str">
        <f>_xlfn.XLOOKUP(C900,customers!$A$1:$A$1001,customers!$I$1:$I$1001,,0)</f>
        <v>No</v>
      </c>
    </row>
    <row r="901" spans="1:14" x14ac:dyDescent="0.3">
      <c r="A901" s="2" t="s">
        <v>5575</v>
      </c>
      <c r="B901" s="5">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INDEX(products!$A$1:$I$49,MATCH(Table2[[#This Row],[Product ID]],products!$A$1:$A$49,0),8)</f>
        <v>Liberica</v>
      </c>
      <c r="J901" t="str">
        <f>INDEX(products!$A$1:$I$49,MATCH(Table2[[#This Row],[Product ID]],products!$A$1:$A$49,0),9)</f>
        <v>Medium</v>
      </c>
      <c r="K901" s="4">
        <f>INDEX(products!$A$1:$I$49,MATCH(Table2[[#This Row],[Product ID]],products!$A$1:$A$49,0),4)</f>
        <v>1</v>
      </c>
      <c r="L901" s="7">
        <f>INDEX(products!$A$1:$I$49,MATCH(Table2[[#This Row],[Product ID]],products!$A$1:$A$49,0),5)</f>
        <v>14.55</v>
      </c>
      <c r="M901" s="7">
        <f t="shared" si="14"/>
        <v>72.75</v>
      </c>
      <c r="N901" t="str">
        <f>_xlfn.XLOOKUP(C901,customers!$A$1:$A$1001,customers!$I$1:$I$1001,,0)</f>
        <v>No</v>
      </c>
    </row>
    <row r="902" spans="1:14" x14ac:dyDescent="0.3">
      <c r="A902" s="2" t="s">
        <v>5580</v>
      </c>
      <c r="B902" s="5">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INDEX(products!$A$1:$I$49,MATCH(Table2[[#This Row],[Product ID]],products!$A$1:$A$49,0),8)</f>
        <v>Liberica</v>
      </c>
      <c r="J902" t="str">
        <f>INDEX(products!$A$1:$I$49,MATCH(Table2[[#This Row],[Product ID]],products!$A$1:$A$49,0),9)</f>
        <v>Light</v>
      </c>
      <c r="K902" s="4">
        <f>INDEX(products!$A$1:$I$49,MATCH(Table2[[#This Row],[Product ID]],products!$A$1:$A$49,0),4)</f>
        <v>1</v>
      </c>
      <c r="L902" s="7">
        <f>INDEX(products!$A$1:$I$49,MATCH(Table2[[#This Row],[Product ID]],products!$A$1:$A$49,0),5)</f>
        <v>15.85</v>
      </c>
      <c r="M902" s="7">
        <f t="shared" si="14"/>
        <v>47.55</v>
      </c>
      <c r="N902" t="str">
        <f>_xlfn.XLOOKUP(C902,customers!$A$1:$A$1001,customers!$I$1:$I$1001,,0)</f>
        <v>No</v>
      </c>
    </row>
    <row r="903" spans="1:14" x14ac:dyDescent="0.3">
      <c r="A903" s="2" t="s">
        <v>5585</v>
      </c>
      <c r="B903" s="5">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INDEX(products!$A$1:$I$49,MATCH(Table2[[#This Row],[Product ID]],products!$A$1:$A$49,0),8)</f>
        <v>Robusta</v>
      </c>
      <c r="J903" t="str">
        <f>INDEX(products!$A$1:$I$49,MATCH(Table2[[#This Row],[Product ID]],products!$A$1:$A$49,0),9)</f>
        <v>Light</v>
      </c>
      <c r="K903" s="4">
        <f>INDEX(products!$A$1:$I$49,MATCH(Table2[[#This Row],[Product ID]],products!$A$1:$A$49,0),4)</f>
        <v>0.2</v>
      </c>
      <c r="L903" s="7">
        <f>INDEX(products!$A$1:$I$49,MATCH(Table2[[#This Row],[Product ID]],products!$A$1:$A$49,0),5)</f>
        <v>3.5849999999999995</v>
      </c>
      <c r="M903" s="7">
        <f t="shared" si="14"/>
        <v>3.5849999999999995</v>
      </c>
      <c r="N903" t="str">
        <f>_xlfn.XLOOKUP(C903,customers!$A$1:$A$1001,customers!$I$1:$I$1001,,0)</f>
        <v>Yes</v>
      </c>
    </row>
    <row r="904" spans="1:14" x14ac:dyDescent="0.3">
      <c r="A904" s="2" t="s">
        <v>5591</v>
      </c>
      <c r="B904" s="5">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INDEX(products!$A$1:$I$49,MATCH(Table2[[#This Row],[Product ID]],products!$A$1:$A$49,0),8)</f>
        <v>Excelsa</v>
      </c>
      <c r="J904" t="str">
        <f>INDEX(products!$A$1:$I$49,MATCH(Table2[[#This Row],[Product ID]],products!$A$1:$A$49,0),9)</f>
        <v>Medium</v>
      </c>
      <c r="K904" s="4">
        <f>INDEX(products!$A$1:$I$49,MATCH(Table2[[#This Row],[Product ID]],products!$A$1:$A$49,0),4)</f>
        <v>2.5</v>
      </c>
      <c r="L904" s="7">
        <f>INDEX(products!$A$1:$I$49,MATCH(Table2[[#This Row],[Product ID]],products!$A$1:$A$49,0),5)</f>
        <v>31.624999999999996</v>
      </c>
      <c r="M904" s="7">
        <f t="shared" si="14"/>
        <v>158.12499999999997</v>
      </c>
      <c r="N904" t="str">
        <f>_xlfn.XLOOKUP(C904,customers!$A$1:$A$1001,customers!$I$1:$I$1001,,0)</f>
        <v>No</v>
      </c>
    </row>
    <row r="905" spans="1:14" x14ac:dyDescent="0.3">
      <c r="A905" s="2" t="s">
        <v>5597</v>
      </c>
      <c r="B905" s="5">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INDEX(products!$A$1:$I$49,MATCH(Table2[[#This Row],[Product ID]],products!$A$1:$A$49,0),8)</f>
        <v>Liberica</v>
      </c>
      <c r="J905" t="str">
        <f>INDEX(products!$A$1:$I$49,MATCH(Table2[[#This Row],[Product ID]],products!$A$1:$A$49,0),9)</f>
        <v>Medium</v>
      </c>
      <c r="K905" s="4">
        <f>INDEX(products!$A$1:$I$49,MATCH(Table2[[#This Row],[Product ID]],products!$A$1:$A$49,0),4)</f>
        <v>0.5</v>
      </c>
      <c r="L905" s="7">
        <f>INDEX(products!$A$1:$I$49,MATCH(Table2[[#This Row],[Product ID]],products!$A$1:$A$49,0),5)</f>
        <v>8.73</v>
      </c>
      <c r="M905" s="7">
        <f t="shared" si="14"/>
        <v>17.46</v>
      </c>
      <c r="N905" t="str">
        <f>_xlfn.XLOOKUP(C905,customers!$A$1:$A$1001,customers!$I$1:$I$1001,,0)</f>
        <v>No</v>
      </c>
    </row>
    <row r="906" spans="1:14" x14ac:dyDescent="0.3">
      <c r="A906" s="2" t="s">
        <v>5603</v>
      </c>
      <c r="B906" s="5">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INDEX(products!$A$1:$I$49,MATCH(Table2[[#This Row],[Product ID]],products!$A$1:$A$49,0),8)</f>
        <v>Arabica</v>
      </c>
      <c r="J906" t="str">
        <f>INDEX(products!$A$1:$I$49,MATCH(Table2[[#This Row],[Product ID]],products!$A$1:$A$49,0),9)</f>
        <v>Light</v>
      </c>
      <c r="K906" s="4">
        <f>INDEX(products!$A$1:$I$49,MATCH(Table2[[#This Row],[Product ID]],products!$A$1:$A$49,0),4)</f>
        <v>2.5</v>
      </c>
      <c r="L906" s="7">
        <f>INDEX(products!$A$1:$I$49,MATCH(Table2[[#This Row],[Product ID]],products!$A$1:$A$49,0),5)</f>
        <v>29.784999999999997</v>
      </c>
      <c r="M906" s="7">
        <f t="shared" si="14"/>
        <v>148.92499999999998</v>
      </c>
      <c r="N906" t="str">
        <f>_xlfn.XLOOKUP(C906,customers!$A$1:$A$1001,customers!$I$1:$I$1001,,0)</f>
        <v>No</v>
      </c>
    </row>
    <row r="907" spans="1:14" x14ac:dyDescent="0.3">
      <c r="A907" s="2" t="s">
        <v>5609</v>
      </c>
      <c r="B907" s="5">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INDEX(products!$A$1:$I$49,MATCH(Table2[[#This Row],[Product ID]],products!$A$1:$A$49,0),8)</f>
        <v>Arabica</v>
      </c>
      <c r="J907" t="str">
        <f>INDEX(products!$A$1:$I$49,MATCH(Table2[[#This Row],[Product ID]],products!$A$1:$A$49,0),9)</f>
        <v>Medium</v>
      </c>
      <c r="K907" s="4">
        <f>INDEX(products!$A$1:$I$49,MATCH(Table2[[#This Row],[Product ID]],products!$A$1:$A$49,0),4)</f>
        <v>0.5</v>
      </c>
      <c r="L907" s="7">
        <f>INDEX(products!$A$1:$I$49,MATCH(Table2[[#This Row],[Product ID]],products!$A$1:$A$49,0),5)</f>
        <v>6.75</v>
      </c>
      <c r="M907" s="7">
        <f t="shared" si="14"/>
        <v>40.5</v>
      </c>
      <c r="N907" t="str">
        <f>_xlfn.XLOOKUP(C907,customers!$A$1:$A$1001,customers!$I$1:$I$1001,,0)</f>
        <v>Yes</v>
      </c>
    </row>
    <row r="908" spans="1:14" x14ac:dyDescent="0.3">
      <c r="A908" s="2" t="s">
        <v>5614</v>
      </c>
      <c r="B908" s="5">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INDEX(products!$A$1:$I$49,MATCH(Table2[[#This Row],[Product ID]],products!$A$1:$A$49,0),8)</f>
        <v>Arabica</v>
      </c>
      <c r="J908" t="str">
        <f>INDEX(products!$A$1:$I$49,MATCH(Table2[[#This Row],[Product ID]],products!$A$1:$A$49,0),9)</f>
        <v>Medium</v>
      </c>
      <c r="K908" s="4">
        <f>INDEX(products!$A$1:$I$49,MATCH(Table2[[#This Row],[Product ID]],products!$A$1:$A$49,0),4)</f>
        <v>0.5</v>
      </c>
      <c r="L908" s="7">
        <f>INDEX(products!$A$1:$I$49,MATCH(Table2[[#This Row],[Product ID]],products!$A$1:$A$49,0),5)</f>
        <v>6.75</v>
      </c>
      <c r="M908" s="7">
        <f t="shared" si="14"/>
        <v>27</v>
      </c>
      <c r="N908" t="str">
        <f>_xlfn.XLOOKUP(C908,customers!$A$1:$A$1001,customers!$I$1:$I$1001,,0)</f>
        <v>Yes</v>
      </c>
    </row>
    <row r="909" spans="1:14" x14ac:dyDescent="0.3">
      <c r="A909" s="2" t="s">
        <v>5620</v>
      </c>
      <c r="B909" s="5">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INDEX(products!$A$1:$I$49,MATCH(Table2[[#This Row],[Product ID]],products!$A$1:$A$49,0),8)</f>
        <v>Liberica</v>
      </c>
      <c r="J909" t="str">
        <f>INDEX(products!$A$1:$I$49,MATCH(Table2[[#This Row],[Product ID]],products!$A$1:$A$49,0),9)</f>
        <v>Dark</v>
      </c>
      <c r="K909" s="4">
        <f>INDEX(products!$A$1:$I$49,MATCH(Table2[[#This Row],[Product ID]],products!$A$1:$A$49,0),4)</f>
        <v>1</v>
      </c>
      <c r="L909" s="7">
        <f>INDEX(products!$A$1:$I$49,MATCH(Table2[[#This Row],[Product ID]],products!$A$1:$A$49,0),5)</f>
        <v>12.95</v>
      </c>
      <c r="M909" s="7">
        <f t="shared" si="14"/>
        <v>38.849999999999994</v>
      </c>
      <c r="N909" t="str">
        <f>_xlfn.XLOOKUP(C909,customers!$A$1:$A$1001,customers!$I$1:$I$1001,,0)</f>
        <v>No</v>
      </c>
    </row>
    <row r="910" spans="1:14" x14ac:dyDescent="0.3">
      <c r="A910" s="2" t="s">
        <v>5626</v>
      </c>
      <c r="B910" s="5">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INDEX(products!$A$1:$I$49,MATCH(Table2[[#This Row],[Product ID]],products!$A$1:$A$49,0),8)</f>
        <v>Robusta</v>
      </c>
      <c r="J910" t="str">
        <f>INDEX(products!$A$1:$I$49,MATCH(Table2[[#This Row],[Product ID]],products!$A$1:$A$49,0),9)</f>
        <v>Light</v>
      </c>
      <c r="K910" s="4">
        <f>INDEX(products!$A$1:$I$49,MATCH(Table2[[#This Row],[Product ID]],products!$A$1:$A$49,0),4)</f>
        <v>1</v>
      </c>
      <c r="L910" s="7">
        <f>INDEX(products!$A$1:$I$49,MATCH(Table2[[#This Row],[Product ID]],products!$A$1:$A$49,0),5)</f>
        <v>11.95</v>
      </c>
      <c r="M910" s="7">
        <f t="shared" si="14"/>
        <v>59.75</v>
      </c>
      <c r="N910" t="str">
        <f>_xlfn.XLOOKUP(C910,customers!$A$1:$A$1001,customers!$I$1:$I$1001,,0)</f>
        <v>No</v>
      </c>
    </row>
    <row r="911" spans="1:14" x14ac:dyDescent="0.3">
      <c r="A911" s="2" t="s">
        <v>5632</v>
      </c>
      <c r="B911" s="5">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INDEX(products!$A$1:$I$49,MATCH(Table2[[#This Row],[Product ID]],products!$A$1:$A$49,0),8)</f>
        <v>Robusta</v>
      </c>
      <c r="J911" t="str">
        <f>INDEX(products!$A$1:$I$49,MATCH(Table2[[#This Row],[Product ID]],products!$A$1:$A$49,0),9)</f>
        <v>Light</v>
      </c>
      <c r="K911" s="4">
        <f>INDEX(products!$A$1:$I$49,MATCH(Table2[[#This Row],[Product ID]],products!$A$1:$A$49,0),4)</f>
        <v>0.2</v>
      </c>
      <c r="L911" s="7">
        <f>INDEX(products!$A$1:$I$49,MATCH(Table2[[#This Row],[Product ID]],products!$A$1:$A$49,0),5)</f>
        <v>3.5849999999999995</v>
      </c>
      <c r="M911" s="7">
        <f t="shared" si="14"/>
        <v>10.754999999999999</v>
      </c>
      <c r="N911" t="str">
        <f>_xlfn.XLOOKUP(C911,customers!$A$1:$A$1001,customers!$I$1:$I$1001,,0)</f>
        <v>No</v>
      </c>
    </row>
    <row r="912" spans="1:14" x14ac:dyDescent="0.3">
      <c r="A912" s="2" t="s">
        <v>5637</v>
      </c>
      <c r="B912" s="5">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INDEX(products!$A$1:$I$49,MATCH(Table2[[#This Row],[Product ID]],products!$A$1:$A$49,0),8)</f>
        <v>Arabica</v>
      </c>
      <c r="J912" t="str">
        <f>INDEX(products!$A$1:$I$49,MATCH(Table2[[#This Row],[Product ID]],products!$A$1:$A$49,0),9)</f>
        <v>Dark</v>
      </c>
      <c r="K912" s="4">
        <f>INDEX(products!$A$1:$I$49,MATCH(Table2[[#This Row],[Product ID]],products!$A$1:$A$49,0),4)</f>
        <v>2.5</v>
      </c>
      <c r="L912" s="7">
        <f>INDEX(products!$A$1:$I$49,MATCH(Table2[[#This Row],[Product ID]],products!$A$1:$A$49,0),5)</f>
        <v>22.884999999999998</v>
      </c>
      <c r="M912" s="7">
        <f t="shared" si="14"/>
        <v>91.539999999999992</v>
      </c>
      <c r="N912" t="str">
        <f>_xlfn.XLOOKUP(C912,customers!$A$1:$A$1001,customers!$I$1:$I$1001,,0)</f>
        <v>No</v>
      </c>
    </row>
    <row r="913" spans="1:14" x14ac:dyDescent="0.3">
      <c r="A913" s="2" t="s">
        <v>5643</v>
      </c>
      <c r="B913" s="5">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INDEX(products!$A$1:$I$49,MATCH(Table2[[#This Row],[Product ID]],products!$A$1:$A$49,0),8)</f>
        <v>Arabica</v>
      </c>
      <c r="J913" t="str">
        <f>INDEX(products!$A$1:$I$49,MATCH(Table2[[#This Row],[Product ID]],products!$A$1:$A$49,0),9)</f>
        <v>Medium</v>
      </c>
      <c r="K913" s="4">
        <f>INDEX(products!$A$1:$I$49,MATCH(Table2[[#This Row],[Product ID]],products!$A$1:$A$49,0),4)</f>
        <v>1</v>
      </c>
      <c r="L913" s="7">
        <f>INDEX(products!$A$1:$I$49,MATCH(Table2[[#This Row],[Product ID]],products!$A$1:$A$49,0),5)</f>
        <v>11.25</v>
      </c>
      <c r="M913" s="7">
        <f t="shared" si="14"/>
        <v>45</v>
      </c>
      <c r="N913" t="str">
        <f>_xlfn.XLOOKUP(C913,customers!$A$1:$A$1001,customers!$I$1:$I$1001,,0)</f>
        <v>Yes</v>
      </c>
    </row>
    <row r="914" spans="1:14" x14ac:dyDescent="0.3">
      <c r="A914" s="2" t="s">
        <v>5649</v>
      </c>
      <c r="B914" s="5">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INDEX(products!$A$1:$I$49,MATCH(Table2[[#This Row],[Product ID]],products!$A$1:$A$49,0),8)</f>
        <v>Robusta</v>
      </c>
      <c r="J914" t="str">
        <f>INDEX(products!$A$1:$I$49,MATCH(Table2[[#This Row],[Product ID]],products!$A$1:$A$49,0),9)</f>
        <v>Medium</v>
      </c>
      <c r="K914" s="4">
        <f>INDEX(products!$A$1:$I$49,MATCH(Table2[[#This Row],[Product ID]],products!$A$1:$A$49,0),4)</f>
        <v>2.5</v>
      </c>
      <c r="L914" s="7">
        <f>INDEX(products!$A$1:$I$49,MATCH(Table2[[#This Row],[Product ID]],products!$A$1:$A$49,0),5)</f>
        <v>22.884999999999998</v>
      </c>
      <c r="M914" s="7">
        <f t="shared" si="14"/>
        <v>137.31</v>
      </c>
      <c r="N914" t="str">
        <f>_xlfn.XLOOKUP(C914,customers!$A$1:$A$1001,customers!$I$1:$I$1001,,0)</f>
        <v>Yes</v>
      </c>
    </row>
    <row r="915" spans="1:14" x14ac:dyDescent="0.3">
      <c r="A915" s="2" t="s">
        <v>5654</v>
      </c>
      <c r="B915" s="5">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INDEX(products!$A$1:$I$49,MATCH(Table2[[#This Row],[Product ID]],products!$A$1:$A$49,0),8)</f>
        <v>Arabica</v>
      </c>
      <c r="J915" t="str">
        <f>INDEX(products!$A$1:$I$49,MATCH(Table2[[#This Row],[Product ID]],products!$A$1:$A$49,0),9)</f>
        <v>Medium</v>
      </c>
      <c r="K915" s="4">
        <f>INDEX(products!$A$1:$I$49,MATCH(Table2[[#This Row],[Product ID]],products!$A$1:$A$49,0),4)</f>
        <v>0.5</v>
      </c>
      <c r="L915" s="7">
        <f>INDEX(products!$A$1:$I$49,MATCH(Table2[[#This Row],[Product ID]],products!$A$1:$A$49,0),5)</f>
        <v>6.75</v>
      </c>
      <c r="M915" s="7">
        <f t="shared" si="14"/>
        <v>6.75</v>
      </c>
      <c r="N915" t="str">
        <f>_xlfn.XLOOKUP(C915,customers!$A$1:$A$1001,customers!$I$1:$I$1001,,0)</f>
        <v>No</v>
      </c>
    </row>
    <row r="916" spans="1:14" x14ac:dyDescent="0.3">
      <c r="A916" s="2" t="s">
        <v>5660</v>
      </c>
      <c r="B916" s="5">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INDEX(products!$A$1:$I$49,MATCH(Table2[[#This Row],[Product ID]],products!$A$1:$A$49,0),8)</f>
        <v>Arabica</v>
      </c>
      <c r="J916" t="str">
        <f>INDEX(products!$A$1:$I$49,MATCH(Table2[[#This Row],[Product ID]],products!$A$1:$A$49,0),9)</f>
        <v>Medium</v>
      </c>
      <c r="K916" s="4">
        <f>INDEX(products!$A$1:$I$49,MATCH(Table2[[#This Row],[Product ID]],products!$A$1:$A$49,0),4)</f>
        <v>1</v>
      </c>
      <c r="L916" s="7">
        <f>INDEX(products!$A$1:$I$49,MATCH(Table2[[#This Row],[Product ID]],products!$A$1:$A$49,0),5)</f>
        <v>11.25</v>
      </c>
      <c r="M916" s="7">
        <f t="shared" si="14"/>
        <v>45</v>
      </c>
      <c r="N916" t="str">
        <f>_xlfn.XLOOKUP(C916,customers!$A$1:$A$1001,customers!$I$1:$I$1001,,0)</f>
        <v>No</v>
      </c>
    </row>
    <row r="917" spans="1:14" x14ac:dyDescent="0.3">
      <c r="A917" s="2" t="s">
        <v>5666</v>
      </c>
      <c r="B917" s="5">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INDEX(products!$A$1:$I$49,MATCH(Table2[[#This Row],[Product ID]],products!$A$1:$A$49,0),8)</f>
        <v>Excelsa</v>
      </c>
      <c r="J917" t="str">
        <f>INDEX(products!$A$1:$I$49,MATCH(Table2[[#This Row],[Product ID]],products!$A$1:$A$49,0),9)</f>
        <v>Dark</v>
      </c>
      <c r="K917" s="4">
        <f>INDEX(products!$A$1:$I$49,MATCH(Table2[[#This Row],[Product ID]],products!$A$1:$A$49,0),4)</f>
        <v>2.5</v>
      </c>
      <c r="L917" s="7">
        <f>INDEX(products!$A$1:$I$49,MATCH(Table2[[#This Row],[Product ID]],products!$A$1:$A$49,0),5)</f>
        <v>27.945</v>
      </c>
      <c r="M917" s="7">
        <f t="shared" si="14"/>
        <v>83.835000000000008</v>
      </c>
      <c r="N917" t="str">
        <f>_xlfn.XLOOKUP(C917,customers!$A$1:$A$1001,customers!$I$1:$I$1001,,0)</f>
        <v>Yes</v>
      </c>
    </row>
    <row r="918" spans="1:14" x14ac:dyDescent="0.3">
      <c r="A918" s="2" t="s">
        <v>5672</v>
      </c>
      <c r="B918" s="5">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INDEX(products!$A$1:$I$49,MATCH(Table2[[#This Row],[Product ID]],products!$A$1:$A$49,0),8)</f>
        <v>Excelsa</v>
      </c>
      <c r="J918" t="str">
        <f>INDEX(products!$A$1:$I$49,MATCH(Table2[[#This Row],[Product ID]],products!$A$1:$A$49,0),9)</f>
        <v>Dark</v>
      </c>
      <c r="K918" s="4">
        <f>INDEX(products!$A$1:$I$49,MATCH(Table2[[#This Row],[Product ID]],products!$A$1:$A$49,0),4)</f>
        <v>0.2</v>
      </c>
      <c r="L918" s="7">
        <f>INDEX(products!$A$1:$I$49,MATCH(Table2[[#This Row],[Product ID]],products!$A$1:$A$49,0),5)</f>
        <v>3.645</v>
      </c>
      <c r="M918" s="7">
        <f t="shared" si="14"/>
        <v>3.645</v>
      </c>
      <c r="N918" t="str">
        <f>_xlfn.XLOOKUP(C918,customers!$A$1:$A$1001,customers!$I$1:$I$1001,,0)</f>
        <v>Yes</v>
      </c>
    </row>
    <row r="919" spans="1:14" x14ac:dyDescent="0.3">
      <c r="A919" s="2" t="s">
        <v>5676</v>
      </c>
      <c r="B919" s="5">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INDEX(products!$A$1:$I$49,MATCH(Table2[[#This Row],[Product ID]],products!$A$1:$A$49,0),8)</f>
        <v>Arabica</v>
      </c>
      <c r="J919" t="str">
        <f>INDEX(products!$A$1:$I$49,MATCH(Table2[[#This Row],[Product ID]],products!$A$1:$A$49,0),9)</f>
        <v>Medium</v>
      </c>
      <c r="K919" s="4">
        <f>INDEX(products!$A$1:$I$49,MATCH(Table2[[#This Row],[Product ID]],products!$A$1:$A$49,0),4)</f>
        <v>0.5</v>
      </c>
      <c r="L919" s="7">
        <f>INDEX(products!$A$1:$I$49,MATCH(Table2[[#This Row],[Product ID]],products!$A$1:$A$49,0),5)</f>
        <v>6.75</v>
      </c>
      <c r="M919" s="7">
        <f t="shared" si="14"/>
        <v>6.75</v>
      </c>
      <c r="N919" t="str">
        <f>_xlfn.XLOOKUP(C919,customers!$A$1:$A$1001,customers!$I$1:$I$1001,,0)</f>
        <v>No</v>
      </c>
    </row>
    <row r="920" spans="1:14" x14ac:dyDescent="0.3">
      <c r="A920" s="2" t="s">
        <v>5676</v>
      </c>
      <c r="B920" s="5">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INDEX(products!$A$1:$I$49,MATCH(Table2[[#This Row],[Product ID]],products!$A$1:$A$49,0),8)</f>
        <v>Excelsa</v>
      </c>
      <c r="J920" t="str">
        <f>INDEX(products!$A$1:$I$49,MATCH(Table2[[#This Row],[Product ID]],products!$A$1:$A$49,0),9)</f>
        <v>Dark</v>
      </c>
      <c r="K920" s="4">
        <f>INDEX(products!$A$1:$I$49,MATCH(Table2[[#This Row],[Product ID]],products!$A$1:$A$49,0),4)</f>
        <v>0.5</v>
      </c>
      <c r="L920" s="7">
        <f>INDEX(products!$A$1:$I$49,MATCH(Table2[[#This Row],[Product ID]],products!$A$1:$A$49,0),5)</f>
        <v>7.29</v>
      </c>
      <c r="M920" s="7">
        <f t="shared" si="14"/>
        <v>21.87</v>
      </c>
      <c r="N920" t="str">
        <f>_xlfn.XLOOKUP(C920,customers!$A$1:$A$1001,customers!$I$1:$I$1001,,0)</f>
        <v>No</v>
      </c>
    </row>
    <row r="921" spans="1:14" x14ac:dyDescent="0.3">
      <c r="A921" s="2" t="s">
        <v>5687</v>
      </c>
      <c r="B921" s="5">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INDEX(products!$A$1:$I$49,MATCH(Table2[[#This Row],[Product ID]],products!$A$1:$A$49,0),8)</f>
        <v>Robusta</v>
      </c>
      <c r="J921" t="str">
        <f>INDEX(products!$A$1:$I$49,MATCH(Table2[[#This Row],[Product ID]],products!$A$1:$A$49,0),9)</f>
        <v>Dark</v>
      </c>
      <c r="K921" s="4">
        <f>INDEX(products!$A$1:$I$49,MATCH(Table2[[#This Row],[Product ID]],products!$A$1:$A$49,0),4)</f>
        <v>0.2</v>
      </c>
      <c r="L921" s="7">
        <f>INDEX(products!$A$1:$I$49,MATCH(Table2[[#This Row],[Product ID]],products!$A$1:$A$49,0),5)</f>
        <v>2.6849999999999996</v>
      </c>
      <c r="M921" s="7">
        <f t="shared" si="14"/>
        <v>13.424999999999997</v>
      </c>
      <c r="N921" t="str">
        <f>_xlfn.XLOOKUP(C921,customers!$A$1:$A$1001,customers!$I$1:$I$1001,,0)</f>
        <v>Yes</v>
      </c>
    </row>
    <row r="922" spans="1:14" x14ac:dyDescent="0.3">
      <c r="A922" s="2" t="s">
        <v>5693</v>
      </c>
      <c r="B922" s="5">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INDEX(products!$A$1:$I$49,MATCH(Table2[[#This Row],[Product ID]],products!$A$1:$A$49,0),8)</f>
        <v>Robusta</v>
      </c>
      <c r="J922" t="str">
        <f>INDEX(products!$A$1:$I$49,MATCH(Table2[[#This Row],[Product ID]],products!$A$1:$A$49,0),9)</f>
        <v>Dark</v>
      </c>
      <c r="K922" s="4">
        <f>INDEX(products!$A$1:$I$49,MATCH(Table2[[#This Row],[Product ID]],products!$A$1:$A$49,0),4)</f>
        <v>2.5</v>
      </c>
      <c r="L922" s="7">
        <f>INDEX(products!$A$1:$I$49,MATCH(Table2[[#This Row],[Product ID]],products!$A$1:$A$49,0),5)</f>
        <v>20.584999999999997</v>
      </c>
      <c r="M922" s="7">
        <f t="shared" si="14"/>
        <v>123.50999999999999</v>
      </c>
      <c r="N922" t="str">
        <f>_xlfn.XLOOKUP(C922,customers!$A$1:$A$1001,customers!$I$1:$I$1001,,0)</f>
        <v>No</v>
      </c>
    </row>
    <row r="923" spans="1:14" x14ac:dyDescent="0.3">
      <c r="A923" s="2" t="s">
        <v>5699</v>
      </c>
      <c r="B923" s="5">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INDEX(products!$A$1:$I$49,MATCH(Table2[[#This Row],[Product ID]],products!$A$1:$A$49,0),8)</f>
        <v>Liberica</v>
      </c>
      <c r="J923" t="str">
        <f>INDEX(products!$A$1:$I$49,MATCH(Table2[[#This Row],[Product ID]],products!$A$1:$A$49,0),9)</f>
        <v>Dark</v>
      </c>
      <c r="K923" s="4">
        <f>INDEX(products!$A$1:$I$49,MATCH(Table2[[#This Row],[Product ID]],products!$A$1:$A$49,0),4)</f>
        <v>0.2</v>
      </c>
      <c r="L923" s="7">
        <f>INDEX(products!$A$1:$I$49,MATCH(Table2[[#This Row],[Product ID]],products!$A$1:$A$49,0),5)</f>
        <v>3.8849999999999998</v>
      </c>
      <c r="M923" s="7">
        <f t="shared" si="14"/>
        <v>7.77</v>
      </c>
      <c r="N923" t="str">
        <f>_xlfn.XLOOKUP(C923,customers!$A$1:$A$1001,customers!$I$1:$I$1001,,0)</f>
        <v>No</v>
      </c>
    </row>
    <row r="924" spans="1:14" x14ac:dyDescent="0.3">
      <c r="A924" s="2" t="s">
        <v>5705</v>
      </c>
      <c r="B924" s="5">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INDEX(products!$A$1:$I$49,MATCH(Table2[[#This Row],[Product ID]],products!$A$1:$A$49,0),8)</f>
        <v>Arabica</v>
      </c>
      <c r="J924" t="str">
        <f>INDEX(products!$A$1:$I$49,MATCH(Table2[[#This Row],[Product ID]],products!$A$1:$A$49,0),9)</f>
        <v>Medium</v>
      </c>
      <c r="K924" s="4">
        <f>INDEX(products!$A$1:$I$49,MATCH(Table2[[#This Row],[Product ID]],products!$A$1:$A$49,0),4)</f>
        <v>1</v>
      </c>
      <c r="L924" s="7">
        <f>INDEX(products!$A$1:$I$49,MATCH(Table2[[#This Row],[Product ID]],products!$A$1:$A$49,0),5)</f>
        <v>11.25</v>
      </c>
      <c r="M924" s="7">
        <f t="shared" si="14"/>
        <v>67.5</v>
      </c>
      <c r="N924" t="str">
        <f>_xlfn.XLOOKUP(C924,customers!$A$1:$A$1001,customers!$I$1:$I$1001,,0)</f>
        <v>Yes</v>
      </c>
    </row>
    <row r="925" spans="1:14" x14ac:dyDescent="0.3">
      <c r="A925" s="2" t="s">
        <v>5709</v>
      </c>
      <c r="B925" s="5">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INDEX(products!$A$1:$I$49,MATCH(Table2[[#This Row],[Product ID]],products!$A$1:$A$49,0),8)</f>
        <v>Excelsa</v>
      </c>
      <c r="J925" t="str">
        <f>INDEX(products!$A$1:$I$49,MATCH(Table2[[#This Row],[Product ID]],products!$A$1:$A$49,0),9)</f>
        <v>Dark</v>
      </c>
      <c r="K925" s="4">
        <f>INDEX(products!$A$1:$I$49,MATCH(Table2[[#This Row],[Product ID]],products!$A$1:$A$49,0),4)</f>
        <v>2.5</v>
      </c>
      <c r="L925" s="7">
        <f>INDEX(products!$A$1:$I$49,MATCH(Table2[[#This Row],[Product ID]],products!$A$1:$A$49,0),5)</f>
        <v>27.945</v>
      </c>
      <c r="M925" s="7">
        <f t="shared" si="14"/>
        <v>27.945</v>
      </c>
      <c r="N925" t="str">
        <f>_xlfn.XLOOKUP(C925,customers!$A$1:$A$1001,customers!$I$1:$I$1001,,0)</f>
        <v>No</v>
      </c>
    </row>
    <row r="926" spans="1:14" x14ac:dyDescent="0.3">
      <c r="A926" s="2" t="s">
        <v>5715</v>
      </c>
      <c r="B926" s="5">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INDEX(products!$A$1:$I$49,MATCH(Table2[[#This Row],[Product ID]],products!$A$1:$A$49,0),8)</f>
        <v>Arabica</v>
      </c>
      <c r="J926" t="str">
        <f>INDEX(products!$A$1:$I$49,MATCH(Table2[[#This Row],[Product ID]],products!$A$1:$A$49,0),9)</f>
        <v>Light</v>
      </c>
      <c r="K926" s="4">
        <f>INDEX(products!$A$1:$I$49,MATCH(Table2[[#This Row],[Product ID]],products!$A$1:$A$49,0),4)</f>
        <v>2.5</v>
      </c>
      <c r="L926" s="7">
        <f>INDEX(products!$A$1:$I$49,MATCH(Table2[[#This Row],[Product ID]],products!$A$1:$A$49,0),5)</f>
        <v>29.784999999999997</v>
      </c>
      <c r="M926" s="7">
        <f t="shared" si="14"/>
        <v>89.35499999999999</v>
      </c>
      <c r="N926" t="str">
        <f>_xlfn.XLOOKUP(C926,customers!$A$1:$A$1001,customers!$I$1:$I$1001,,0)</f>
        <v>No</v>
      </c>
    </row>
    <row r="927" spans="1:14" x14ac:dyDescent="0.3">
      <c r="A927" s="2" t="s">
        <v>5720</v>
      </c>
      <c r="B927" s="5">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INDEX(products!$A$1:$I$49,MATCH(Table2[[#This Row],[Product ID]],products!$A$1:$A$49,0),8)</f>
        <v>Arabica</v>
      </c>
      <c r="J927" t="str">
        <f>INDEX(products!$A$1:$I$49,MATCH(Table2[[#This Row],[Product ID]],products!$A$1:$A$49,0),9)</f>
        <v>Medium</v>
      </c>
      <c r="K927" s="4">
        <f>INDEX(products!$A$1:$I$49,MATCH(Table2[[#This Row],[Product ID]],products!$A$1:$A$49,0),4)</f>
        <v>0.5</v>
      </c>
      <c r="L927" s="7">
        <f>INDEX(products!$A$1:$I$49,MATCH(Table2[[#This Row],[Product ID]],products!$A$1:$A$49,0),5)</f>
        <v>6.75</v>
      </c>
      <c r="M927" s="7">
        <f t="shared" si="14"/>
        <v>20.25</v>
      </c>
      <c r="N927" t="str">
        <f>_xlfn.XLOOKUP(C927,customers!$A$1:$A$1001,customers!$I$1:$I$1001,,0)</f>
        <v>No</v>
      </c>
    </row>
    <row r="928" spans="1:14" x14ac:dyDescent="0.3">
      <c r="A928" s="2" t="s">
        <v>5725</v>
      </c>
      <c r="B928" s="5">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INDEX(products!$A$1:$I$49,MATCH(Table2[[#This Row],[Product ID]],products!$A$1:$A$49,0),8)</f>
        <v>Arabica</v>
      </c>
      <c r="J928" t="str">
        <f>INDEX(products!$A$1:$I$49,MATCH(Table2[[#This Row],[Product ID]],products!$A$1:$A$49,0),9)</f>
        <v>Medium</v>
      </c>
      <c r="K928" s="4">
        <f>INDEX(products!$A$1:$I$49,MATCH(Table2[[#This Row],[Product ID]],products!$A$1:$A$49,0),4)</f>
        <v>0.5</v>
      </c>
      <c r="L928" s="7">
        <f>INDEX(products!$A$1:$I$49,MATCH(Table2[[#This Row],[Product ID]],products!$A$1:$A$49,0),5)</f>
        <v>6.75</v>
      </c>
      <c r="M928" s="7">
        <f t="shared" si="14"/>
        <v>33.75</v>
      </c>
      <c r="N928" t="str">
        <f>_xlfn.XLOOKUP(C928,customers!$A$1:$A$1001,customers!$I$1:$I$1001,,0)</f>
        <v>Yes</v>
      </c>
    </row>
    <row r="929" spans="1:14" x14ac:dyDescent="0.3">
      <c r="A929" s="2" t="s">
        <v>5731</v>
      </c>
      <c r="B929" s="5">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INDEX(products!$A$1:$I$49,MATCH(Table2[[#This Row],[Product ID]],products!$A$1:$A$49,0),8)</f>
        <v>Excelsa</v>
      </c>
      <c r="J929" t="str">
        <f>INDEX(products!$A$1:$I$49,MATCH(Table2[[#This Row],[Product ID]],products!$A$1:$A$49,0),9)</f>
        <v>Dark</v>
      </c>
      <c r="K929" s="4">
        <f>INDEX(products!$A$1:$I$49,MATCH(Table2[[#This Row],[Product ID]],products!$A$1:$A$49,0),4)</f>
        <v>2.5</v>
      </c>
      <c r="L929" s="7">
        <f>INDEX(products!$A$1:$I$49,MATCH(Table2[[#This Row],[Product ID]],products!$A$1:$A$49,0),5)</f>
        <v>27.945</v>
      </c>
      <c r="M929" s="7">
        <f t="shared" si="14"/>
        <v>111.78</v>
      </c>
      <c r="N929" t="str">
        <f>_xlfn.XLOOKUP(C929,customers!$A$1:$A$1001,customers!$I$1:$I$1001,,0)</f>
        <v>No</v>
      </c>
    </row>
    <row r="930" spans="1:14" x14ac:dyDescent="0.3">
      <c r="A930" s="2" t="s">
        <v>5737</v>
      </c>
      <c r="B930" s="5">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INDEX(products!$A$1:$I$49,MATCH(Table2[[#This Row],[Product ID]],products!$A$1:$A$49,0),8)</f>
        <v>Excelsa</v>
      </c>
      <c r="J930" t="str">
        <f>INDEX(products!$A$1:$I$49,MATCH(Table2[[#This Row],[Product ID]],products!$A$1:$A$49,0),9)</f>
        <v>Medium</v>
      </c>
      <c r="K930" s="4">
        <f>INDEX(products!$A$1:$I$49,MATCH(Table2[[#This Row],[Product ID]],products!$A$1:$A$49,0),4)</f>
        <v>2.5</v>
      </c>
      <c r="L930" s="7">
        <f>INDEX(products!$A$1:$I$49,MATCH(Table2[[#This Row],[Product ID]],products!$A$1:$A$49,0),5)</f>
        <v>31.624999999999996</v>
      </c>
      <c r="M930" s="7">
        <f t="shared" si="14"/>
        <v>63.249999999999993</v>
      </c>
      <c r="N930" t="str">
        <f>_xlfn.XLOOKUP(C930,customers!$A$1:$A$1001,customers!$I$1:$I$1001,,0)</f>
        <v>Yes</v>
      </c>
    </row>
    <row r="931" spans="1:14" x14ac:dyDescent="0.3">
      <c r="A931" s="2" t="s">
        <v>5742</v>
      </c>
      <c r="B931" s="5">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INDEX(products!$A$1:$I$49,MATCH(Table2[[#This Row],[Product ID]],products!$A$1:$A$49,0),8)</f>
        <v>Excelsa</v>
      </c>
      <c r="J931" t="str">
        <f>INDEX(products!$A$1:$I$49,MATCH(Table2[[#This Row],[Product ID]],products!$A$1:$A$49,0),9)</f>
        <v>Light</v>
      </c>
      <c r="K931" s="4">
        <f>INDEX(products!$A$1:$I$49,MATCH(Table2[[#This Row],[Product ID]],products!$A$1:$A$49,0),4)</f>
        <v>0.2</v>
      </c>
      <c r="L931" s="7">
        <f>INDEX(products!$A$1:$I$49,MATCH(Table2[[#This Row],[Product ID]],products!$A$1:$A$49,0),5)</f>
        <v>4.4550000000000001</v>
      </c>
      <c r="M931" s="7">
        <f t="shared" si="14"/>
        <v>8.91</v>
      </c>
      <c r="N931" t="str">
        <f>_xlfn.XLOOKUP(C931,customers!$A$1:$A$1001,customers!$I$1:$I$1001,,0)</f>
        <v>Yes</v>
      </c>
    </row>
    <row r="932" spans="1:14" x14ac:dyDescent="0.3">
      <c r="A932" s="2" t="s">
        <v>5748</v>
      </c>
      <c r="B932" s="5">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INDEX(products!$A$1:$I$49,MATCH(Table2[[#This Row],[Product ID]],products!$A$1:$A$49,0),8)</f>
        <v>Excelsa</v>
      </c>
      <c r="J932" t="str">
        <f>INDEX(products!$A$1:$I$49,MATCH(Table2[[#This Row],[Product ID]],products!$A$1:$A$49,0),9)</f>
        <v>Dark</v>
      </c>
      <c r="K932" s="4">
        <f>INDEX(products!$A$1:$I$49,MATCH(Table2[[#This Row],[Product ID]],products!$A$1:$A$49,0),4)</f>
        <v>1</v>
      </c>
      <c r="L932" s="7">
        <f>INDEX(products!$A$1:$I$49,MATCH(Table2[[#This Row],[Product ID]],products!$A$1:$A$49,0),5)</f>
        <v>12.15</v>
      </c>
      <c r="M932" s="7">
        <f t="shared" si="14"/>
        <v>12.15</v>
      </c>
      <c r="N932" t="str">
        <f>_xlfn.XLOOKUP(C932,customers!$A$1:$A$1001,customers!$I$1:$I$1001,,0)</f>
        <v>Yes</v>
      </c>
    </row>
    <row r="933" spans="1:14" x14ac:dyDescent="0.3">
      <c r="A933" s="2" t="s">
        <v>5753</v>
      </c>
      <c r="B933" s="5">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INDEX(products!$A$1:$I$49,MATCH(Table2[[#This Row],[Product ID]],products!$A$1:$A$49,0),8)</f>
        <v>Arabica</v>
      </c>
      <c r="J933" t="str">
        <f>INDEX(products!$A$1:$I$49,MATCH(Table2[[#This Row],[Product ID]],products!$A$1:$A$49,0),9)</f>
        <v>Dark</v>
      </c>
      <c r="K933" s="4">
        <f>INDEX(products!$A$1:$I$49,MATCH(Table2[[#This Row],[Product ID]],products!$A$1:$A$49,0),4)</f>
        <v>0.5</v>
      </c>
      <c r="L933" s="7">
        <f>INDEX(products!$A$1:$I$49,MATCH(Table2[[#This Row],[Product ID]],products!$A$1:$A$49,0),5)</f>
        <v>5.97</v>
      </c>
      <c r="M933" s="7">
        <f t="shared" si="14"/>
        <v>23.88</v>
      </c>
      <c r="N933" t="str">
        <f>_xlfn.XLOOKUP(C933,customers!$A$1:$A$1001,customers!$I$1:$I$1001,,0)</f>
        <v>Yes</v>
      </c>
    </row>
    <row r="934" spans="1:14" x14ac:dyDescent="0.3">
      <c r="A934" s="2" t="s">
        <v>5757</v>
      </c>
      <c r="B934" s="5">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INDEX(products!$A$1:$I$49,MATCH(Table2[[#This Row],[Product ID]],products!$A$1:$A$49,0),8)</f>
        <v>Excelsa</v>
      </c>
      <c r="J934" t="str">
        <f>INDEX(products!$A$1:$I$49,MATCH(Table2[[#This Row],[Product ID]],products!$A$1:$A$49,0),9)</f>
        <v>Medium</v>
      </c>
      <c r="K934" s="4">
        <f>INDEX(products!$A$1:$I$49,MATCH(Table2[[#This Row],[Product ID]],products!$A$1:$A$49,0),4)</f>
        <v>1</v>
      </c>
      <c r="L934" s="7">
        <f>INDEX(products!$A$1:$I$49,MATCH(Table2[[#This Row],[Product ID]],products!$A$1:$A$49,0),5)</f>
        <v>13.75</v>
      </c>
      <c r="M934" s="7">
        <f t="shared" si="14"/>
        <v>55</v>
      </c>
      <c r="N934" t="str">
        <f>_xlfn.XLOOKUP(C934,customers!$A$1:$A$1001,customers!$I$1:$I$1001,,0)</f>
        <v>No</v>
      </c>
    </row>
    <row r="935" spans="1:14" x14ac:dyDescent="0.3">
      <c r="A935" s="2" t="s">
        <v>5763</v>
      </c>
      <c r="B935" s="5">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INDEX(products!$A$1:$I$49,MATCH(Table2[[#This Row],[Product ID]],products!$A$1:$A$49,0),8)</f>
        <v>Robusta</v>
      </c>
      <c r="J935" t="str">
        <f>INDEX(products!$A$1:$I$49,MATCH(Table2[[#This Row],[Product ID]],products!$A$1:$A$49,0),9)</f>
        <v>Dark</v>
      </c>
      <c r="K935" s="4">
        <f>INDEX(products!$A$1:$I$49,MATCH(Table2[[#This Row],[Product ID]],products!$A$1:$A$49,0),4)</f>
        <v>1</v>
      </c>
      <c r="L935" s="7">
        <f>INDEX(products!$A$1:$I$49,MATCH(Table2[[#This Row],[Product ID]],products!$A$1:$A$49,0),5)</f>
        <v>8.9499999999999993</v>
      </c>
      <c r="M935" s="7">
        <f t="shared" si="14"/>
        <v>26.849999999999998</v>
      </c>
      <c r="N935" t="str">
        <f>_xlfn.XLOOKUP(C935,customers!$A$1:$A$1001,customers!$I$1:$I$1001,,0)</f>
        <v>Yes</v>
      </c>
    </row>
    <row r="936" spans="1:14" x14ac:dyDescent="0.3">
      <c r="A936" s="2" t="s">
        <v>5768</v>
      </c>
      <c r="B936" s="5">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INDEX(products!$A$1:$I$49,MATCH(Table2[[#This Row],[Product ID]],products!$A$1:$A$49,0),8)</f>
        <v>Robusta</v>
      </c>
      <c r="J936" t="str">
        <f>INDEX(products!$A$1:$I$49,MATCH(Table2[[#This Row],[Product ID]],products!$A$1:$A$49,0),9)</f>
        <v>Medium</v>
      </c>
      <c r="K936" s="4">
        <f>INDEX(products!$A$1:$I$49,MATCH(Table2[[#This Row],[Product ID]],products!$A$1:$A$49,0),4)</f>
        <v>2.5</v>
      </c>
      <c r="L936" s="7">
        <f>INDEX(products!$A$1:$I$49,MATCH(Table2[[#This Row],[Product ID]],products!$A$1:$A$49,0),5)</f>
        <v>22.884999999999998</v>
      </c>
      <c r="M936" s="7">
        <f t="shared" si="14"/>
        <v>114.42499999999998</v>
      </c>
      <c r="N936" t="str">
        <f>_xlfn.XLOOKUP(C936,customers!$A$1:$A$1001,customers!$I$1:$I$1001,,0)</f>
        <v>No</v>
      </c>
    </row>
    <row r="937" spans="1:14" x14ac:dyDescent="0.3">
      <c r="A937" s="2" t="s">
        <v>5774</v>
      </c>
      <c r="B937" s="5">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INDEX(products!$A$1:$I$49,MATCH(Table2[[#This Row],[Product ID]],products!$A$1:$A$49,0),8)</f>
        <v>Arabica</v>
      </c>
      <c r="J937" t="str">
        <f>INDEX(products!$A$1:$I$49,MATCH(Table2[[#This Row],[Product ID]],products!$A$1:$A$49,0),9)</f>
        <v>Medium</v>
      </c>
      <c r="K937" s="4">
        <f>INDEX(products!$A$1:$I$49,MATCH(Table2[[#This Row],[Product ID]],products!$A$1:$A$49,0),4)</f>
        <v>2.5</v>
      </c>
      <c r="L937" s="7">
        <f>INDEX(products!$A$1:$I$49,MATCH(Table2[[#This Row],[Product ID]],products!$A$1:$A$49,0),5)</f>
        <v>25.874999999999996</v>
      </c>
      <c r="M937" s="7">
        <f t="shared" si="14"/>
        <v>155.24999999999997</v>
      </c>
      <c r="N937" t="str">
        <f>_xlfn.XLOOKUP(C937,customers!$A$1:$A$1001,customers!$I$1:$I$1001,,0)</f>
        <v>Yes</v>
      </c>
    </row>
    <row r="938" spans="1:14" x14ac:dyDescent="0.3">
      <c r="A938" s="2" t="s">
        <v>5780</v>
      </c>
      <c r="B938" s="5">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INDEX(products!$A$1:$I$49,MATCH(Table2[[#This Row],[Product ID]],products!$A$1:$A$49,0),8)</f>
        <v>Liberica</v>
      </c>
      <c r="J938" t="str">
        <f>INDEX(products!$A$1:$I$49,MATCH(Table2[[#This Row],[Product ID]],products!$A$1:$A$49,0),9)</f>
        <v>Dark</v>
      </c>
      <c r="K938" s="4">
        <f>INDEX(products!$A$1:$I$49,MATCH(Table2[[#This Row],[Product ID]],products!$A$1:$A$49,0),4)</f>
        <v>0.5</v>
      </c>
      <c r="L938" s="7">
        <f>INDEX(products!$A$1:$I$49,MATCH(Table2[[#This Row],[Product ID]],products!$A$1:$A$49,0),5)</f>
        <v>7.77</v>
      </c>
      <c r="M938" s="7">
        <f t="shared" si="14"/>
        <v>23.31</v>
      </c>
      <c r="N938" t="str">
        <f>_xlfn.XLOOKUP(C938,customers!$A$1:$A$1001,customers!$I$1:$I$1001,,0)</f>
        <v>Yes</v>
      </c>
    </row>
    <row r="939" spans="1:14" x14ac:dyDescent="0.3">
      <c r="A939" s="2" t="s">
        <v>5780</v>
      </c>
      <c r="B939" s="5">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INDEX(products!$A$1:$I$49,MATCH(Table2[[#This Row],[Product ID]],products!$A$1:$A$49,0),8)</f>
        <v>Robusta</v>
      </c>
      <c r="J939" t="str">
        <f>INDEX(products!$A$1:$I$49,MATCH(Table2[[#This Row],[Product ID]],products!$A$1:$A$49,0),9)</f>
        <v>Medium</v>
      </c>
      <c r="K939" s="4">
        <f>INDEX(products!$A$1:$I$49,MATCH(Table2[[#This Row],[Product ID]],products!$A$1:$A$49,0),4)</f>
        <v>2.5</v>
      </c>
      <c r="L939" s="7">
        <f>INDEX(products!$A$1:$I$49,MATCH(Table2[[#This Row],[Product ID]],products!$A$1:$A$49,0),5)</f>
        <v>22.884999999999998</v>
      </c>
      <c r="M939" s="7">
        <f t="shared" si="14"/>
        <v>91.539999999999992</v>
      </c>
      <c r="N939" t="str">
        <f>_xlfn.XLOOKUP(C939,customers!$A$1:$A$1001,customers!$I$1:$I$1001,,0)</f>
        <v>Yes</v>
      </c>
    </row>
    <row r="940" spans="1:14" x14ac:dyDescent="0.3">
      <c r="A940" s="2" t="s">
        <v>5791</v>
      </c>
      <c r="B940" s="5">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INDEX(products!$A$1:$I$49,MATCH(Table2[[#This Row],[Product ID]],products!$A$1:$A$49,0),8)</f>
        <v>Excelsa</v>
      </c>
      <c r="J940" t="str">
        <f>INDEX(products!$A$1:$I$49,MATCH(Table2[[#This Row],[Product ID]],products!$A$1:$A$49,0),9)</f>
        <v>Light</v>
      </c>
      <c r="K940" s="4">
        <f>INDEX(products!$A$1:$I$49,MATCH(Table2[[#This Row],[Product ID]],products!$A$1:$A$49,0),4)</f>
        <v>1</v>
      </c>
      <c r="L940" s="7">
        <f>INDEX(products!$A$1:$I$49,MATCH(Table2[[#This Row],[Product ID]],products!$A$1:$A$49,0),5)</f>
        <v>14.85</v>
      </c>
      <c r="M940" s="7">
        <f t="shared" si="14"/>
        <v>74.25</v>
      </c>
      <c r="N940" t="str">
        <f>_xlfn.XLOOKUP(C940,customers!$A$1:$A$1001,customers!$I$1:$I$1001,,0)</f>
        <v>Yes</v>
      </c>
    </row>
    <row r="941" spans="1:14" x14ac:dyDescent="0.3">
      <c r="A941" s="2" t="s">
        <v>5797</v>
      </c>
      <c r="B941" s="5">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INDEX(products!$A$1:$I$49,MATCH(Table2[[#This Row],[Product ID]],products!$A$1:$A$49,0),8)</f>
        <v>Liberica</v>
      </c>
      <c r="J941" t="str">
        <f>INDEX(products!$A$1:$I$49,MATCH(Table2[[#This Row],[Product ID]],products!$A$1:$A$49,0),9)</f>
        <v>Light</v>
      </c>
      <c r="K941" s="4">
        <f>INDEX(products!$A$1:$I$49,MATCH(Table2[[#This Row],[Product ID]],products!$A$1:$A$49,0),4)</f>
        <v>0.2</v>
      </c>
      <c r="L941" s="7">
        <f>INDEX(products!$A$1:$I$49,MATCH(Table2[[#This Row],[Product ID]],products!$A$1:$A$49,0),5)</f>
        <v>4.7549999999999999</v>
      </c>
      <c r="M941" s="7">
        <f t="shared" si="14"/>
        <v>28.53</v>
      </c>
      <c r="N941" t="str">
        <f>_xlfn.XLOOKUP(C941,customers!$A$1:$A$1001,customers!$I$1:$I$1001,,0)</f>
        <v>No</v>
      </c>
    </row>
    <row r="942" spans="1:14" x14ac:dyDescent="0.3">
      <c r="A942" s="2" t="s">
        <v>5803</v>
      </c>
      <c r="B942" s="5">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INDEX(products!$A$1:$I$49,MATCH(Table2[[#This Row],[Product ID]],products!$A$1:$A$49,0),8)</f>
        <v>Robusta</v>
      </c>
      <c r="J942" t="str">
        <f>INDEX(products!$A$1:$I$49,MATCH(Table2[[#This Row],[Product ID]],products!$A$1:$A$49,0),9)</f>
        <v>Light</v>
      </c>
      <c r="K942" s="4">
        <f>INDEX(products!$A$1:$I$49,MATCH(Table2[[#This Row],[Product ID]],products!$A$1:$A$49,0),4)</f>
        <v>0.5</v>
      </c>
      <c r="L942" s="7">
        <f>INDEX(products!$A$1:$I$49,MATCH(Table2[[#This Row],[Product ID]],products!$A$1:$A$49,0),5)</f>
        <v>7.169999999999999</v>
      </c>
      <c r="M942" s="7">
        <f t="shared" si="14"/>
        <v>14.339999999999998</v>
      </c>
      <c r="N942" t="str">
        <f>_xlfn.XLOOKUP(C942,customers!$A$1:$A$1001,customers!$I$1:$I$1001,,0)</f>
        <v>Yes</v>
      </c>
    </row>
    <row r="943" spans="1:14" x14ac:dyDescent="0.3">
      <c r="A943" s="2" t="s">
        <v>5809</v>
      </c>
      <c r="B943" s="5">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INDEX(products!$A$1:$I$49,MATCH(Table2[[#This Row],[Product ID]],products!$A$1:$A$49,0),8)</f>
        <v>Arabica</v>
      </c>
      <c r="J943" t="str">
        <f>INDEX(products!$A$1:$I$49,MATCH(Table2[[#This Row],[Product ID]],products!$A$1:$A$49,0),9)</f>
        <v>Light</v>
      </c>
      <c r="K943" s="4">
        <f>INDEX(products!$A$1:$I$49,MATCH(Table2[[#This Row],[Product ID]],products!$A$1:$A$49,0),4)</f>
        <v>0.5</v>
      </c>
      <c r="L943" s="7">
        <f>INDEX(products!$A$1:$I$49,MATCH(Table2[[#This Row],[Product ID]],products!$A$1:$A$49,0),5)</f>
        <v>7.77</v>
      </c>
      <c r="M943" s="7">
        <f t="shared" si="14"/>
        <v>15.54</v>
      </c>
      <c r="N943" t="str">
        <f>_xlfn.XLOOKUP(C943,customers!$A$1:$A$1001,customers!$I$1:$I$1001,,0)</f>
        <v>Yes</v>
      </c>
    </row>
    <row r="944" spans="1:14" x14ac:dyDescent="0.3">
      <c r="A944" s="2" t="s">
        <v>5816</v>
      </c>
      <c r="B944" s="5">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INDEX(products!$A$1:$I$49,MATCH(Table2[[#This Row],[Product ID]],products!$A$1:$A$49,0),8)</f>
        <v>Robusta</v>
      </c>
      <c r="J944" t="str">
        <f>INDEX(products!$A$1:$I$49,MATCH(Table2[[#This Row],[Product ID]],products!$A$1:$A$49,0),9)</f>
        <v>Light</v>
      </c>
      <c r="K944" s="4">
        <f>INDEX(products!$A$1:$I$49,MATCH(Table2[[#This Row],[Product ID]],products!$A$1:$A$49,0),4)</f>
        <v>1</v>
      </c>
      <c r="L944" s="7">
        <f>INDEX(products!$A$1:$I$49,MATCH(Table2[[#This Row],[Product ID]],products!$A$1:$A$49,0),5)</f>
        <v>11.95</v>
      </c>
      <c r="M944" s="7">
        <f t="shared" si="14"/>
        <v>35.849999999999994</v>
      </c>
      <c r="N944" t="str">
        <f>_xlfn.XLOOKUP(C944,customers!$A$1:$A$1001,customers!$I$1:$I$1001,,0)</f>
        <v>No</v>
      </c>
    </row>
    <row r="945" spans="1:14" x14ac:dyDescent="0.3">
      <c r="A945" s="2" t="s">
        <v>5822</v>
      </c>
      <c r="B945" s="5">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INDEX(products!$A$1:$I$49,MATCH(Table2[[#This Row],[Product ID]],products!$A$1:$A$49,0),8)</f>
        <v>Arabica</v>
      </c>
      <c r="J945" t="str">
        <f>INDEX(products!$A$1:$I$49,MATCH(Table2[[#This Row],[Product ID]],products!$A$1:$A$49,0),9)</f>
        <v>Light</v>
      </c>
      <c r="K945" s="4">
        <f>INDEX(products!$A$1:$I$49,MATCH(Table2[[#This Row],[Product ID]],products!$A$1:$A$49,0),4)</f>
        <v>0.5</v>
      </c>
      <c r="L945" s="7">
        <f>INDEX(products!$A$1:$I$49,MATCH(Table2[[#This Row],[Product ID]],products!$A$1:$A$49,0),5)</f>
        <v>7.77</v>
      </c>
      <c r="M945" s="7">
        <f t="shared" si="14"/>
        <v>46.62</v>
      </c>
      <c r="N945" t="str">
        <f>_xlfn.XLOOKUP(C945,customers!$A$1:$A$1001,customers!$I$1:$I$1001,,0)</f>
        <v>No</v>
      </c>
    </row>
    <row r="946" spans="1:14" x14ac:dyDescent="0.3">
      <c r="A946" s="2" t="s">
        <v>5828</v>
      </c>
      <c r="B946" s="5">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INDEX(products!$A$1:$I$49,MATCH(Table2[[#This Row],[Product ID]],products!$A$1:$A$49,0),8)</f>
        <v>Robusta</v>
      </c>
      <c r="J946" t="str">
        <f>INDEX(products!$A$1:$I$49,MATCH(Table2[[#This Row],[Product ID]],products!$A$1:$A$49,0),9)</f>
        <v>Light</v>
      </c>
      <c r="K946" s="4">
        <f>INDEX(products!$A$1:$I$49,MATCH(Table2[[#This Row],[Product ID]],products!$A$1:$A$49,0),4)</f>
        <v>0.5</v>
      </c>
      <c r="L946" s="7">
        <f>INDEX(products!$A$1:$I$49,MATCH(Table2[[#This Row],[Product ID]],products!$A$1:$A$49,0),5)</f>
        <v>7.169999999999999</v>
      </c>
      <c r="M946" s="7">
        <f t="shared" si="14"/>
        <v>35.849999999999994</v>
      </c>
      <c r="N946" t="str">
        <f>_xlfn.XLOOKUP(C946,customers!$A$1:$A$1001,customers!$I$1:$I$1001,,0)</f>
        <v>No</v>
      </c>
    </row>
    <row r="947" spans="1:14" x14ac:dyDescent="0.3">
      <c r="A947" s="2" t="s">
        <v>5834</v>
      </c>
      <c r="B947" s="5">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INDEX(products!$A$1:$I$49,MATCH(Table2[[#This Row],[Product ID]],products!$A$1:$A$49,0),8)</f>
        <v>Liberica</v>
      </c>
      <c r="J947" t="str">
        <f>INDEX(products!$A$1:$I$49,MATCH(Table2[[#This Row],[Product ID]],products!$A$1:$A$49,0),9)</f>
        <v>Dark</v>
      </c>
      <c r="K947" s="4">
        <f>INDEX(products!$A$1:$I$49,MATCH(Table2[[#This Row],[Product ID]],products!$A$1:$A$49,0),4)</f>
        <v>2.5</v>
      </c>
      <c r="L947" s="7">
        <f>INDEX(products!$A$1:$I$49,MATCH(Table2[[#This Row],[Product ID]],products!$A$1:$A$49,0),5)</f>
        <v>29.784999999999997</v>
      </c>
      <c r="M947" s="7">
        <f t="shared" si="14"/>
        <v>119.13999999999999</v>
      </c>
      <c r="N947" t="str">
        <f>_xlfn.XLOOKUP(C947,customers!$A$1:$A$1001,customers!$I$1:$I$1001,,0)</f>
        <v>No</v>
      </c>
    </row>
    <row r="948" spans="1:14" x14ac:dyDescent="0.3">
      <c r="A948" s="2" t="s">
        <v>5839</v>
      </c>
      <c r="B948" s="5">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INDEX(products!$A$1:$I$49,MATCH(Table2[[#This Row],[Product ID]],products!$A$1:$A$49,0),8)</f>
        <v>Liberica</v>
      </c>
      <c r="J948" t="str">
        <f>INDEX(products!$A$1:$I$49,MATCH(Table2[[#This Row],[Product ID]],products!$A$1:$A$49,0),9)</f>
        <v>Dark</v>
      </c>
      <c r="K948" s="4">
        <f>INDEX(products!$A$1:$I$49,MATCH(Table2[[#This Row],[Product ID]],products!$A$1:$A$49,0),4)</f>
        <v>0.5</v>
      </c>
      <c r="L948" s="7">
        <f>INDEX(products!$A$1:$I$49,MATCH(Table2[[#This Row],[Product ID]],products!$A$1:$A$49,0),5)</f>
        <v>7.77</v>
      </c>
      <c r="M948" s="7">
        <f t="shared" si="14"/>
        <v>23.31</v>
      </c>
      <c r="N948" t="str">
        <f>_xlfn.XLOOKUP(C948,customers!$A$1:$A$1001,customers!$I$1:$I$1001,,0)</f>
        <v>No</v>
      </c>
    </row>
    <row r="949" spans="1:14" x14ac:dyDescent="0.3">
      <c r="A949" s="2" t="s">
        <v>5844</v>
      </c>
      <c r="B949" s="5">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INDEX(products!$A$1:$I$49,MATCH(Table2[[#This Row],[Product ID]],products!$A$1:$A$49,0),8)</f>
        <v>Arabica</v>
      </c>
      <c r="J949" t="str">
        <f>INDEX(products!$A$1:$I$49,MATCH(Table2[[#This Row],[Product ID]],products!$A$1:$A$49,0),9)</f>
        <v>Medium</v>
      </c>
      <c r="K949" s="4">
        <f>INDEX(products!$A$1:$I$49,MATCH(Table2[[#This Row],[Product ID]],products!$A$1:$A$49,0),4)</f>
        <v>1</v>
      </c>
      <c r="L949" s="7">
        <f>INDEX(products!$A$1:$I$49,MATCH(Table2[[#This Row],[Product ID]],products!$A$1:$A$49,0),5)</f>
        <v>11.25</v>
      </c>
      <c r="M949" s="7">
        <f t="shared" si="14"/>
        <v>11.25</v>
      </c>
      <c r="N949" t="str">
        <f>_xlfn.XLOOKUP(C949,customers!$A$1:$A$1001,customers!$I$1:$I$1001,,0)</f>
        <v>No</v>
      </c>
    </row>
    <row r="950" spans="1:14" x14ac:dyDescent="0.3">
      <c r="A950" s="2" t="s">
        <v>5849</v>
      </c>
      <c r="B950" s="5">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INDEX(products!$A$1:$I$49,MATCH(Table2[[#This Row],[Product ID]],products!$A$1:$A$49,0),8)</f>
        <v>Excelsa</v>
      </c>
      <c r="J950" t="str">
        <f>INDEX(products!$A$1:$I$49,MATCH(Table2[[#This Row],[Product ID]],products!$A$1:$A$49,0),9)</f>
        <v>Dark</v>
      </c>
      <c r="K950" s="4">
        <f>INDEX(products!$A$1:$I$49,MATCH(Table2[[#This Row],[Product ID]],products!$A$1:$A$49,0),4)</f>
        <v>2.5</v>
      </c>
      <c r="L950" s="7">
        <f>INDEX(products!$A$1:$I$49,MATCH(Table2[[#This Row],[Product ID]],products!$A$1:$A$49,0),5)</f>
        <v>27.945</v>
      </c>
      <c r="M950" s="7">
        <f t="shared" si="14"/>
        <v>83.835000000000008</v>
      </c>
      <c r="N950" t="str">
        <f>_xlfn.XLOOKUP(C950,customers!$A$1:$A$1001,customers!$I$1:$I$1001,,0)</f>
        <v>Yes</v>
      </c>
    </row>
    <row r="951" spans="1:14" x14ac:dyDescent="0.3">
      <c r="A951" s="2" t="s">
        <v>5855</v>
      </c>
      <c r="B951" s="5">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INDEX(products!$A$1:$I$49,MATCH(Table2[[#This Row],[Product ID]],products!$A$1:$A$49,0),8)</f>
        <v>Robusta</v>
      </c>
      <c r="J951" t="str">
        <f>INDEX(products!$A$1:$I$49,MATCH(Table2[[#This Row],[Product ID]],products!$A$1:$A$49,0),9)</f>
        <v>Light</v>
      </c>
      <c r="K951" s="4">
        <f>INDEX(products!$A$1:$I$49,MATCH(Table2[[#This Row],[Product ID]],products!$A$1:$A$49,0),4)</f>
        <v>2.5</v>
      </c>
      <c r="L951" s="7">
        <f>INDEX(products!$A$1:$I$49,MATCH(Table2[[#This Row],[Product ID]],products!$A$1:$A$49,0),5)</f>
        <v>27.484999999999996</v>
      </c>
      <c r="M951" s="7">
        <f t="shared" si="14"/>
        <v>109.93999999999998</v>
      </c>
      <c r="N951" t="str">
        <f>_xlfn.XLOOKUP(C951,customers!$A$1:$A$1001,customers!$I$1:$I$1001,,0)</f>
        <v>No</v>
      </c>
    </row>
    <row r="952" spans="1:14" x14ac:dyDescent="0.3">
      <c r="A952" s="2" t="s">
        <v>5861</v>
      </c>
      <c r="B952" s="5">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INDEX(products!$A$1:$I$49,MATCH(Table2[[#This Row],[Product ID]],products!$A$1:$A$49,0),8)</f>
        <v>Robusta</v>
      </c>
      <c r="J952" t="str">
        <f>INDEX(products!$A$1:$I$49,MATCH(Table2[[#This Row],[Product ID]],products!$A$1:$A$49,0),9)</f>
        <v>Light</v>
      </c>
      <c r="K952" s="4">
        <f>INDEX(products!$A$1:$I$49,MATCH(Table2[[#This Row],[Product ID]],products!$A$1:$A$49,0),4)</f>
        <v>0.2</v>
      </c>
      <c r="L952" s="7">
        <f>INDEX(products!$A$1:$I$49,MATCH(Table2[[#This Row],[Product ID]],products!$A$1:$A$49,0),5)</f>
        <v>3.5849999999999995</v>
      </c>
      <c r="M952" s="7">
        <f t="shared" si="14"/>
        <v>14.339999999999998</v>
      </c>
      <c r="N952" t="str">
        <f>_xlfn.XLOOKUP(C952,customers!$A$1:$A$1001,customers!$I$1:$I$1001,,0)</f>
        <v>Yes</v>
      </c>
    </row>
    <row r="953" spans="1:14" x14ac:dyDescent="0.3">
      <c r="A953" s="2" t="s">
        <v>5866</v>
      </c>
      <c r="B953" s="5">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INDEX(products!$A$1:$I$49,MATCH(Table2[[#This Row],[Product ID]],products!$A$1:$A$49,0),8)</f>
        <v>Robusta</v>
      </c>
      <c r="J953" t="str">
        <f>INDEX(products!$A$1:$I$49,MATCH(Table2[[#This Row],[Product ID]],products!$A$1:$A$49,0),9)</f>
        <v>Light</v>
      </c>
      <c r="K953" s="4">
        <f>INDEX(products!$A$1:$I$49,MATCH(Table2[[#This Row],[Product ID]],products!$A$1:$A$49,0),4)</f>
        <v>0.2</v>
      </c>
      <c r="L953" s="7">
        <f>INDEX(products!$A$1:$I$49,MATCH(Table2[[#This Row],[Product ID]],products!$A$1:$A$49,0),5)</f>
        <v>3.5849999999999995</v>
      </c>
      <c r="M953" s="7">
        <f t="shared" si="14"/>
        <v>21.509999999999998</v>
      </c>
      <c r="N953" t="str">
        <f>_xlfn.XLOOKUP(C953,customers!$A$1:$A$1001,customers!$I$1:$I$1001,,0)</f>
        <v>No</v>
      </c>
    </row>
    <row r="954" spans="1:14" x14ac:dyDescent="0.3">
      <c r="A954" s="2" t="s">
        <v>5872</v>
      </c>
      <c r="B954" s="5">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INDEX(products!$A$1:$I$49,MATCH(Table2[[#This Row],[Product ID]],products!$A$1:$A$49,0),8)</f>
        <v>Arabica</v>
      </c>
      <c r="J954" t="str">
        <f>INDEX(products!$A$1:$I$49,MATCH(Table2[[#This Row],[Product ID]],products!$A$1:$A$49,0),9)</f>
        <v>Medium</v>
      </c>
      <c r="K954" s="4">
        <f>INDEX(products!$A$1:$I$49,MATCH(Table2[[#This Row],[Product ID]],products!$A$1:$A$49,0),4)</f>
        <v>1</v>
      </c>
      <c r="L954" s="7">
        <f>INDEX(products!$A$1:$I$49,MATCH(Table2[[#This Row],[Product ID]],products!$A$1:$A$49,0),5)</f>
        <v>11.25</v>
      </c>
      <c r="M954" s="7">
        <f t="shared" si="14"/>
        <v>22.5</v>
      </c>
      <c r="N954" t="str">
        <f>_xlfn.XLOOKUP(C954,customers!$A$1:$A$1001,customers!$I$1:$I$1001,,0)</f>
        <v>Yes</v>
      </c>
    </row>
    <row r="955" spans="1:14" x14ac:dyDescent="0.3">
      <c r="A955" s="2" t="s">
        <v>5878</v>
      </c>
      <c r="B955" s="5">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INDEX(products!$A$1:$I$49,MATCH(Table2[[#This Row],[Product ID]],products!$A$1:$A$49,0),8)</f>
        <v>Arabica</v>
      </c>
      <c r="J955" t="str">
        <f>INDEX(products!$A$1:$I$49,MATCH(Table2[[#This Row],[Product ID]],products!$A$1:$A$49,0),9)</f>
        <v>Light</v>
      </c>
      <c r="K955" s="4">
        <f>INDEX(products!$A$1:$I$49,MATCH(Table2[[#This Row],[Product ID]],products!$A$1:$A$49,0),4)</f>
        <v>0.2</v>
      </c>
      <c r="L955" s="7">
        <f>INDEX(products!$A$1:$I$49,MATCH(Table2[[#This Row],[Product ID]],products!$A$1:$A$49,0),5)</f>
        <v>3.8849999999999998</v>
      </c>
      <c r="M955" s="7">
        <f t="shared" si="14"/>
        <v>3.8849999999999998</v>
      </c>
      <c r="N955" t="str">
        <f>_xlfn.XLOOKUP(C955,customers!$A$1:$A$1001,customers!$I$1:$I$1001,,0)</f>
        <v>Yes</v>
      </c>
    </row>
    <row r="956" spans="1:14" x14ac:dyDescent="0.3">
      <c r="A956" s="2" t="s">
        <v>5884</v>
      </c>
      <c r="B956" s="5">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INDEX(products!$A$1:$I$49,MATCH(Table2[[#This Row],[Product ID]],products!$A$1:$A$49,0),8)</f>
        <v>Excelsa</v>
      </c>
      <c r="J956" t="str">
        <f>INDEX(products!$A$1:$I$49,MATCH(Table2[[#This Row],[Product ID]],products!$A$1:$A$49,0),9)</f>
        <v>Dark</v>
      </c>
      <c r="K956" s="4">
        <f>INDEX(products!$A$1:$I$49,MATCH(Table2[[#This Row],[Product ID]],products!$A$1:$A$49,0),4)</f>
        <v>2.5</v>
      </c>
      <c r="L956" s="7">
        <f>INDEX(products!$A$1:$I$49,MATCH(Table2[[#This Row],[Product ID]],products!$A$1:$A$49,0),5)</f>
        <v>27.945</v>
      </c>
      <c r="M956" s="7">
        <f t="shared" si="14"/>
        <v>27.945</v>
      </c>
      <c r="N956" t="str">
        <f>_xlfn.XLOOKUP(C956,customers!$A$1:$A$1001,customers!$I$1:$I$1001,,0)</f>
        <v>Yes</v>
      </c>
    </row>
    <row r="957" spans="1:14" x14ac:dyDescent="0.3">
      <c r="A957" s="2" t="s">
        <v>5890</v>
      </c>
      <c r="B957" s="5">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INDEX(products!$A$1:$I$49,MATCH(Table2[[#This Row],[Product ID]],products!$A$1:$A$49,0),8)</f>
        <v>Excelsa</v>
      </c>
      <c r="J957" t="str">
        <f>INDEX(products!$A$1:$I$49,MATCH(Table2[[#This Row],[Product ID]],products!$A$1:$A$49,0),9)</f>
        <v>Light</v>
      </c>
      <c r="K957" s="4">
        <f>INDEX(products!$A$1:$I$49,MATCH(Table2[[#This Row],[Product ID]],products!$A$1:$A$49,0),4)</f>
        <v>2.5</v>
      </c>
      <c r="L957" s="7">
        <f>INDEX(products!$A$1:$I$49,MATCH(Table2[[#This Row],[Product ID]],products!$A$1:$A$49,0),5)</f>
        <v>34.154999999999994</v>
      </c>
      <c r="M957" s="7">
        <f t="shared" si="14"/>
        <v>170.77499999999998</v>
      </c>
      <c r="N957" t="str">
        <f>_xlfn.XLOOKUP(C957,customers!$A$1:$A$1001,customers!$I$1:$I$1001,,0)</f>
        <v>Yes</v>
      </c>
    </row>
    <row r="958" spans="1:14" x14ac:dyDescent="0.3">
      <c r="A958" s="2" t="s">
        <v>5890</v>
      </c>
      <c r="B958" s="5">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INDEX(products!$A$1:$I$49,MATCH(Table2[[#This Row],[Product ID]],products!$A$1:$A$49,0),8)</f>
        <v>Robusta</v>
      </c>
      <c r="J958" t="str">
        <f>INDEX(products!$A$1:$I$49,MATCH(Table2[[#This Row],[Product ID]],products!$A$1:$A$49,0),9)</f>
        <v>Light</v>
      </c>
      <c r="K958" s="4">
        <f>INDEX(products!$A$1:$I$49,MATCH(Table2[[#This Row],[Product ID]],products!$A$1:$A$49,0),4)</f>
        <v>2.5</v>
      </c>
      <c r="L958" s="7">
        <f>INDEX(products!$A$1:$I$49,MATCH(Table2[[#This Row],[Product ID]],products!$A$1:$A$49,0),5)</f>
        <v>27.484999999999996</v>
      </c>
      <c r="M958" s="7">
        <f t="shared" si="14"/>
        <v>54.969999999999992</v>
      </c>
      <c r="N958" t="str">
        <f>_xlfn.XLOOKUP(C958,customers!$A$1:$A$1001,customers!$I$1:$I$1001,,0)</f>
        <v>Yes</v>
      </c>
    </row>
    <row r="959" spans="1:14" x14ac:dyDescent="0.3">
      <c r="A959" s="2" t="s">
        <v>5890</v>
      </c>
      <c r="B959" s="5">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INDEX(products!$A$1:$I$49,MATCH(Table2[[#This Row],[Product ID]],products!$A$1:$A$49,0),8)</f>
        <v>Excelsa</v>
      </c>
      <c r="J959" t="str">
        <f>INDEX(products!$A$1:$I$49,MATCH(Table2[[#This Row],[Product ID]],products!$A$1:$A$49,0),9)</f>
        <v>Light</v>
      </c>
      <c r="K959" s="4">
        <f>INDEX(products!$A$1:$I$49,MATCH(Table2[[#This Row],[Product ID]],products!$A$1:$A$49,0),4)</f>
        <v>1</v>
      </c>
      <c r="L959" s="7">
        <f>INDEX(products!$A$1:$I$49,MATCH(Table2[[#This Row],[Product ID]],products!$A$1:$A$49,0),5)</f>
        <v>14.85</v>
      </c>
      <c r="M959" s="7">
        <f t="shared" si="14"/>
        <v>14.85</v>
      </c>
      <c r="N959" t="str">
        <f>_xlfn.XLOOKUP(C959,customers!$A$1:$A$1001,customers!$I$1:$I$1001,,0)</f>
        <v>Yes</v>
      </c>
    </row>
    <row r="960" spans="1:14" x14ac:dyDescent="0.3">
      <c r="A960" s="2" t="s">
        <v>5890</v>
      </c>
      <c r="B960" s="5">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INDEX(products!$A$1:$I$49,MATCH(Table2[[#This Row],[Product ID]],products!$A$1:$A$49,0),8)</f>
        <v>Arabica</v>
      </c>
      <c r="J960" t="str">
        <f>INDEX(products!$A$1:$I$49,MATCH(Table2[[#This Row],[Product ID]],products!$A$1:$A$49,0),9)</f>
        <v>Light</v>
      </c>
      <c r="K960" s="4">
        <f>INDEX(products!$A$1:$I$49,MATCH(Table2[[#This Row],[Product ID]],products!$A$1:$A$49,0),4)</f>
        <v>0.2</v>
      </c>
      <c r="L960" s="7">
        <f>INDEX(products!$A$1:$I$49,MATCH(Table2[[#This Row],[Product ID]],products!$A$1:$A$49,0),5)</f>
        <v>3.8849999999999998</v>
      </c>
      <c r="M960" s="7">
        <f t="shared" si="14"/>
        <v>7.77</v>
      </c>
      <c r="N960" t="str">
        <f>_xlfn.XLOOKUP(C960,customers!$A$1:$A$1001,customers!$I$1:$I$1001,,0)</f>
        <v>Yes</v>
      </c>
    </row>
    <row r="961" spans="1:14" x14ac:dyDescent="0.3">
      <c r="A961" s="2" t="s">
        <v>5910</v>
      </c>
      <c r="B961" s="5">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INDEX(products!$A$1:$I$49,MATCH(Table2[[#This Row],[Product ID]],products!$A$1:$A$49,0),8)</f>
        <v>Liberica</v>
      </c>
      <c r="J961" t="str">
        <f>INDEX(products!$A$1:$I$49,MATCH(Table2[[#This Row],[Product ID]],products!$A$1:$A$49,0),9)</f>
        <v>Light</v>
      </c>
      <c r="K961" s="4">
        <f>INDEX(products!$A$1:$I$49,MATCH(Table2[[#This Row],[Product ID]],products!$A$1:$A$49,0),4)</f>
        <v>0.2</v>
      </c>
      <c r="L961" s="7">
        <f>INDEX(products!$A$1:$I$49,MATCH(Table2[[#This Row],[Product ID]],products!$A$1:$A$49,0),5)</f>
        <v>4.7549999999999999</v>
      </c>
      <c r="M961" s="7">
        <f t="shared" si="14"/>
        <v>23.774999999999999</v>
      </c>
      <c r="N961" t="str">
        <f>_xlfn.XLOOKUP(C961,customers!$A$1:$A$1001,customers!$I$1:$I$1001,,0)</f>
        <v>Yes</v>
      </c>
    </row>
    <row r="962" spans="1:14" x14ac:dyDescent="0.3">
      <c r="A962" s="2" t="s">
        <v>5915</v>
      </c>
      <c r="B962" s="5">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INDEX(products!$A$1:$I$49,MATCH(Table2[[#This Row],[Product ID]],products!$A$1:$A$49,0),8)</f>
        <v>Liberica</v>
      </c>
      <c r="J962" t="str">
        <f>INDEX(products!$A$1:$I$49,MATCH(Table2[[#This Row],[Product ID]],products!$A$1:$A$49,0),9)</f>
        <v>Light</v>
      </c>
      <c r="K962" s="4">
        <f>INDEX(products!$A$1:$I$49,MATCH(Table2[[#This Row],[Product ID]],products!$A$1:$A$49,0),4)</f>
        <v>1</v>
      </c>
      <c r="L962" s="7">
        <f>INDEX(products!$A$1:$I$49,MATCH(Table2[[#This Row],[Product ID]],products!$A$1:$A$49,0),5)</f>
        <v>15.85</v>
      </c>
      <c r="M962" s="7">
        <f t="shared" si="14"/>
        <v>79.25</v>
      </c>
      <c r="N962" t="str">
        <f>_xlfn.XLOOKUP(C962,customers!$A$1:$A$1001,customers!$I$1:$I$1001,,0)</f>
        <v>Yes</v>
      </c>
    </row>
    <row r="963" spans="1:14" x14ac:dyDescent="0.3">
      <c r="A963" s="2" t="s">
        <v>5921</v>
      </c>
      <c r="B963" s="5">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INDEX(products!$A$1:$I$49,MATCH(Table2[[#This Row],[Product ID]],products!$A$1:$A$49,0),8)</f>
        <v>Arabica</v>
      </c>
      <c r="J963" t="str">
        <f>INDEX(products!$A$1:$I$49,MATCH(Table2[[#This Row],[Product ID]],products!$A$1:$A$49,0),9)</f>
        <v>Dark</v>
      </c>
      <c r="K963" s="4">
        <f>INDEX(products!$A$1:$I$49,MATCH(Table2[[#This Row],[Product ID]],products!$A$1:$A$49,0),4)</f>
        <v>2.5</v>
      </c>
      <c r="L963" s="7">
        <f>INDEX(products!$A$1:$I$49,MATCH(Table2[[#This Row],[Product ID]],products!$A$1:$A$49,0),5)</f>
        <v>22.884999999999998</v>
      </c>
      <c r="M963" s="7">
        <f t="shared" ref="M963:M1001" si="15">L963*E963</f>
        <v>45.769999999999996</v>
      </c>
      <c r="N963" t="str">
        <f>_xlfn.XLOOKUP(C963,customers!$A$1:$A$1001,customers!$I$1:$I$1001,,0)</f>
        <v>Yes</v>
      </c>
    </row>
    <row r="964" spans="1:14" x14ac:dyDescent="0.3">
      <c r="A964" s="2" t="s">
        <v>5926</v>
      </c>
      <c r="B964" s="5">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INDEX(products!$A$1:$I$49,MATCH(Table2[[#This Row],[Product ID]],products!$A$1:$A$49,0),8)</f>
        <v>Robusta</v>
      </c>
      <c r="J964" t="str">
        <f>INDEX(products!$A$1:$I$49,MATCH(Table2[[#This Row],[Product ID]],products!$A$1:$A$49,0),9)</f>
        <v>Dark</v>
      </c>
      <c r="K964" s="4">
        <f>INDEX(products!$A$1:$I$49,MATCH(Table2[[#This Row],[Product ID]],products!$A$1:$A$49,0),4)</f>
        <v>1</v>
      </c>
      <c r="L964" s="7">
        <f>INDEX(products!$A$1:$I$49,MATCH(Table2[[#This Row],[Product ID]],products!$A$1:$A$49,0),5)</f>
        <v>8.9499999999999993</v>
      </c>
      <c r="M964" s="7">
        <f t="shared" si="15"/>
        <v>8.9499999999999993</v>
      </c>
      <c r="N964" t="str">
        <f>_xlfn.XLOOKUP(C964,customers!$A$1:$A$1001,customers!$I$1:$I$1001,,0)</f>
        <v>Yes</v>
      </c>
    </row>
    <row r="965" spans="1:14" x14ac:dyDescent="0.3">
      <c r="A965" s="2" t="s">
        <v>5932</v>
      </c>
      <c r="B965" s="5">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INDEX(products!$A$1:$I$49,MATCH(Table2[[#This Row],[Product ID]],products!$A$1:$A$49,0),8)</f>
        <v>Robusta</v>
      </c>
      <c r="J965" t="str">
        <f>INDEX(products!$A$1:$I$49,MATCH(Table2[[#This Row],[Product ID]],products!$A$1:$A$49,0),9)</f>
        <v>Medium</v>
      </c>
      <c r="K965" s="4">
        <f>INDEX(products!$A$1:$I$49,MATCH(Table2[[#This Row],[Product ID]],products!$A$1:$A$49,0),4)</f>
        <v>0.5</v>
      </c>
      <c r="L965" s="7">
        <f>INDEX(products!$A$1:$I$49,MATCH(Table2[[#This Row],[Product ID]],products!$A$1:$A$49,0),5)</f>
        <v>5.97</v>
      </c>
      <c r="M965" s="7">
        <f t="shared" si="15"/>
        <v>23.88</v>
      </c>
      <c r="N965" t="str">
        <f>_xlfn.XLOOKUP(C965,customers!$A$1:$A$1001,customers!$I$1:$I$1001,,0)</f>
        <v>Yes</v>
      </c>
    </row>
    <row r="966" spans="1:14" x14ac:dyDescent="0.3">
      <c r="A966" s="2" t="s">
        <v>5938</v>
      </c>
      <c r="B966" s="5">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INDEX(products!$A$1:$I$49,MATCH(Table2[[#This Row],[Product ID]],products!$A$1:$A$49,0),8)</f>
        <v>Excelsa</v>
      </c>
      <c r="J966" t="str">
        <f>INDEX(products!$A$1:$I$49,MATCH(Table2[[#This Row],[Product ID]],products!$A$1:$A$49,0),9)</f>
        <v>Light</v>
      </c>
      <c r="K966" s="4">
        <f>INDEX(products!$A$1:$I$49,MATCH(Table2[[#This Row],[Product ID]],products!$A$1:$A$49,0),4)</f>
        <v>0.2</v>
      </c>
      <c r="L966" s="7">
        <f>INDEX(products!$A$1:$I$49,MATCH(Table2[[#This Row],[Product ID]],products!$A$1:$A$49,0),5)</f>
        <v>4.4550000000000001</v>
      </c>
      <c r="M966" s="7">
        <f t="shared" si="15"/>
        <v>22.274999999999999</v>
      </c>
      <c r="N966" t="str">
        <f>_xlfn.XLOOKUP(C966,customers!$A$1:$A$1001,customers!$I$1:$I$1001,,0)</f>
        <v>No</v>
      </c>
    </row>
    <row r="967" spans="1:14" x14ac:dyDescent="0.3">
      <c r="A967" s="2" t="s">
        <v>5944</v>
      </c>
      <c r="B967" s="5">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INDEX(products!$A$1:$I$49,MATCH(Table2[[#This Row],[Product ID]],products!$A$1:$A$49,0),8)</f>
        <v>Robusta</v>
      </c>
      <c r="J967" t="str">
        <f>INDEX(products!$A$1:$I$49,MATCH(Table2[[#This Row],[Product ID]],products!$A$1:$A$49,0),9)</f>
        <v>Medium</v>
      </c>
      <c r="K967" s="4">
        <f>INDEX(products!$A$1:$I$49,MATCH(Table2[[#This Row],[Product ID]],products!$A$1:$A$49,0),4)</f>
        <v>1</v>
      </c>
      <c r="L967" s="7">
        <f>INDEX(products!$A$1:$I$49,MATCH(Table2[[#This Row],[Product ID]],products!$A$1:$A$49,0),5)</f>
        <v>9.9499999999999993</v>
      </c>
      <c r="M967" s="7">
        <f t="shared" si="15"/>
        <v>29.849999999999998</v>
      </c>
      <c r="N967" t="str">
        <f>_xlfn.XLOOKUP(C967,customers!$A$1:$A$1001,customers!$I$1:$I$1001,,0)</f>
        <v>Yes</v>
      </c>
    </row>
    <row r="968" spans="1:14" x14ac:dyDescent="0.3">
      <c r="A968" s="2" t="s">
        <v>5949</v>
      </c>
      <c r="B968" s="5">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INDEX(products!$A$1:$I$49,MATCH(Table2[[#This Row],[Product ID]],products!$A$1:$A$49,0),8)</f>
        <v>Excelsa</v>
      </c>
      <c r="J968" t="str">
        <f>INDEX(products!$A$1:$I$49,MATCH(Table2[[#This Row],[Product ID]],products!$A$1:$A$49,0),9)</f>
        <v>Light</v>
      </c>
      <c r="K968" s="4">
        <f>INDEX(products!$A$1:$I$49,MATCH(Table2[[#This Row],[Product ID]],products!$A$1:$A$49,0),4)</f>
        <v>0.5</v>
      </c>
      <c r="L968" s="7">
        <f>INDEX(products!$A$1:$I$49,MATCH(Table2[[#This Row],[Product ID]],products!$A$1:$A$49,0),5)</f>
        <v>8.91</v>
      </c>
      <c r="M968" s="7">
        <f t="shared" si="15"/>
        <v>53.46</v>
      </c>
      <c r="N968" t="str">
        <f>_xlfn.XLOOKUP(C968,customers!$A$1:$A$1001,customers!$I$1:$I$1001,,0)</f>
        <v>Yes</v>
      </c>
    </row>
    <row r="969" spans="1:14" x14ac:dyDescent="0.3">
      <c r="A969" s="2" t="s">
        <v>5955</v>
      </c>
      <c r="B969" s="5">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INDEX(products!$A$1:$I$49,MATCH(Table2[[#This Row],[Product ID]],products!$A$1:$A$49,0),8)</f>
        <v>Robusta</v>
      </c>
      <c r="J969" t="str">
        <f>INDEX(products!$A$1:$I$49,MATCH(Table2[[#This Row],[Product ID]],products!$A$1:$A$49,0),9)</f>
        <v>Dark</v>
      </c>
      <c r="K969" s="4">
        <f>INDEX(products!$A$1:$I$49,MATCH(Table2[[#This Row],[Product ID]],products!$A$1:$A$49,0),4)</f>
        <v>0.2</v>
      </c>
      <c r="L969" s="7">
        <f>INDEX(products!$A$1:$I$49,MATCH(Table2[[#This Row],[Product ID]],products!$A$1:$A$49,0),5)</f>
        <v>2.6849999999999996</v>
      </c>
      <c r="M969" s="7">
        <f t="shared" si="15"/>
        <v>2.6849999999999996</v>
      </c>
      <c r="N969" t="str">
        <f>_xlfn.XLOOKUP(C969,customers!$A$1:$A$1001,customers!$I$1:$I$1001,,0)</f>
        <v>Yes</v>
      </c>
    </row>
    <row r="970" spans="1:14" x14ac:dyDescent="0.3">
      <c r="A970" s="2" t="s">
        <v>5961</v>
      </c>
      <c r="B970" s="5">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INDEX(products!$A$1:$I$49,MATCH(Table2[[#This Row],[Product ID]],products!$A$1:$A$49,0),8)</f>
        <v>Robusta</v>
      </c>
      <c r="J970" t="str">
        <f>INDEX(products!$A$1:$I$49,MATCH(Table2[[#This Row],[Product ID]],products!$A$1:$A$49,0),9)</f>
        <v>Medium</v>
      </c>
      <c r="K970" s="4">
        <f>INDEX(products!$A$1:$I$49,MATCH(Table2[[#This Row],[Product ID]],products!$A$1:$A$49,0),4)</f>
        <v>0.2</v>
      </c>
      <c r="L970" s="7">
        <f>INDEX(products!$A$1:$I$49,MATCH(Table2[[#This Row],[Product ID]],products!$A$1:$A$49,0),5)</f>
        <v>2.9849999999999999</v>
      </c>
      <c r="M970" s="7">
        <f t="shared" si="15"/>
        <v>5.97</v>
      </c>
      <c r="N970" t="str">
        <f>_xlfn.XLOOKUP(C970,customers!$A$1:$A$1001,customers!$I$1:$I$1001,,0)</f>
        <v>No</v>
      </c>
    </row>
    <row r="971" spans="1:14" x14ac:dyDescent="0.3">
      <c r="A971" s="2" t="s">
        <v>5967</v>
      </c>
      <c r="B971" s="5">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INDEX(products!$A$1:$I$49,MATCH(Table2[[#This Row],[Product ID]],products!$A$1:$A$49,0),8)</f>
        <v>Liberica</v>
      </c>
      <c r="J971" t="str">
        <f>INDEX(products!$A$1:$I$49,MATCH(Table2[[#This Row],[Product ID]],products!$A$1:$A$49,0),9)</f>
        <v>Dark</v>
      </c>
      <c r="K971" s="4">
        <f>INDEX(products!$A$1:$I$49,MATCH(Table2[[#This Row],[Product ID]],products!$A$1:$A$49,0),4)</f>
        <v>1</v>
      </c>
      <c r="L971" s="7">
        <f>INDEX(products!$A$1:$I$49,MATCH(Table2[[#This Row],[Product ID]],products!$A$1:$A$49,0),5)</f>
        <v>12.95</v>
      </c>
      <c r="M971" s="7">
        <f t="shared" si="15"/>
        <v>12.95</v>
      </c>
      <c r="N971" t="str">
        <f>_xlfn.XLOOKUP(C971,customers!$A$1:$A$1001,customers!$I$1:$I$1001,,0)</f>
        <v>Yes</v>
      </c>
    </row>
    <row r="972" spans="1:14" x14ac:dyDescent="0.3">
      <c r="A972" s="2" t="s">
        <v>5973</v>
      </c>
      <c r="B972" s="5">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INDEX(products!$A$1:$I$49,MATCH(Table2[[#This Row],[Product ID]],products!$A$1:$A$49,0),8)</f>
        <v>Excelsa</v>
      </c>
      <c r="J972" t="str">
        <f>INDEX(products!$A$1:$I$49,MATCH(Table2[[#This Row],[Product ID]],products!$A$1:$A$49,0),9)</f>
        <v>Medium</v>
      </c>
      <c r="K972" s="4">
        <f>INDEX(products!$A$1:$I$49,MATCH(Table2[[#This Row],[Product ID]],products!$A$1:$A$49,0),4)</f>
        <v>0.5</v>
      </c>
      <c r="L972" s="7">
        <f>INDEX(products!$A$1:$I$49,MATCH(Table2[[#This Row],[Product ID]],products!$A$1:$A$49,0),5)</f>
        <v>8.25</v>
      </c>
      <c r="M972" s="7">
        <f t="shared" si="15"/>
        <v>8.25</v>
      </c>
      <c r="N972" t="str">
        <f>_xlfn.XLOOKUP(C972,customers!$A$1:$A$1001,customers!$I$1:$I$1001,,0)</f>
        <v>No</v>
      </c>
    </row>
    <row r="973" spans="1:14" x14ac:dyDescent="0.3">
      <c r="A973" s="2" t="s">
        <v>5978</v>
      </c>
      <c r="B973" s="5">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INDEX(products!$A$1:$I$49,MATCH(Table2[[#This Row],[Product ID]],products!$A$1:$A$49,0),8)</f>
        <v>Arabica</v>
      </c>
      <c r="J973" t="str">
        <f>INDEX(products!$A$1:$I$49,MATCH(Table2[[#This Row],[Product ID]],products!$A$1:$A$49,0),9)</f>
        <v>Light</v>
      </c>
      <c r="K973" s="4">
        <f>INDEX(products!$A$1:$I$49,MATCH(Table2[[#This Row],[Product ID]],products!$A$1:$A$49,0),4)</f>
        <v>2.5</v>
      </c>
      <c r="L973" s="7">
        <f>INDEX(products!$A$1:$I$49,MATCH(Table2[[#This Row],[Product ID]],products!$A$1:$A$49,0),5)</f>
        <v>29.784999999999997</v>
      </c>
      <c r="M973" s="7">
        <f t="shared" si="15"/>
        <v>148.92499999999998</v>
      </c>
      <c r="N973" t="str">
        <f>_xlfn.XLOOKUP(C973,customers!$A$1:$A$1001,customers!$I$1:$I$1001,,0)</f>
        <v>No</v>
      </c>
    </row>
    <row r="974" spans="1:14" x14ac:dyDescent="0.3">
      <c r="A974" s="2" t="s">
        <v>5984</v>
      </c>
      <c r="B974" s="5">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INDEX(products!$A$1:$I$49,MATCH(Table2[[#This Row],[Product ID]],products!$A$1:$A$49,0),8)</f>
        <v>Arabica</v>
      </c>
      <c r="J974" t="str">
        <f>INDEX(products!$A$1:$I$49,MATCH(Table2[[#This Row],[Product ID]],products!$A$1:$A$49,0),9)</f>
        <v>Light</v>
      </c>
      <c r="K974" s="4">
        <f>INDEX(products!$A$1:$I$49,MATCH(Table2[[#This Row],[Product ID]],products!$A$1:$A$49,0),4)</f>
        <v>2.5</v>
      </c>
      <c r="L974" s="7">
        <f>INDEX(products!$A$1:$I$49,MATCH(Table2[[#This Row],[Product ID]],products!$A$1:$A$49,0),5)</f>
        <v>29.784999999999997</v>
      </c>
      <c r="M974" s="7">
        <f t="shared" si="15"/>
        <v>89.35499999999999</v>
      </c>
      <c r="N974" t="str">
        <f>_xlfn.XLOOKUP(C974,customers!$A$1:$A$1001,customers!$I$1:$I$1001,,0)</f>
        <v>Yes</v>
      </c>
    </row>
    <row r="975" spans="1:14" x14ac:dyDescent="0.3">
      <c r="A975" s="2" t="s">
        <v>5989</v>
      </c>
      <c r="B975" s="5">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INDEX(products!$A$1:$I$49,MATCH(Table2[[#This Row],[Product ID]],products!$A$1:$A$49,0),8)</f>
        <v>Liberica</v>
      </c>
      <c r="J975" t="str">
        <f>INDEX(products!$A$1:$I$49,MATCH(Table2[[#This Row],[Product ID]],products!$A$1:$A$49,0),9)</f>
        <v>Medium</v>
      </c>
      <c r="K975" s="4">
        <f>INDEX(products!$A$1:$I$49,MATCH(Table2[[#This Row],[Product ID]],products!$A$1:$A$49,0),4)</f>
        <v>1</v>
      </c>
      <c r="L975" s="7">
        <f>INDEX(products!$A$1:$I$49,MATCH(Table2[[#This Row],[Product ID]],products!$A$1:$A$49,0),5)</f>
        <v>14.55</v>
      </c>
      <c r="M975" s="7">
        <f t="shared" si="15"/>
        <v>87.300000000000011</v>
      </c>
      <c r="N975" t="str">
        <f>_xlfn.XLOOKUP(C975,customers!$A$1:$A$1001,customers!$I$1:$I$1001,,0)</f>
        <v>No</v>
      </c>
    </row>
    <row r="976" spans="1:14" x14ac:dyDescent="0.3">
      <c r="A976" s="2" t="s">
        <v>5995</v>
      </c>
      <c r="B976" s="5">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INDEX(products!$A$1:$I$49,MATCH(Table2[[#This Row],[Product ID]],products!$A$1:$A$49,0),8)</f>
        <v>Robusta</v>
      </c>
      <c r="J976" t="str">
        <f>INDEX(products!$A$1:$I$49,MATCH(Table2[[#This Row],[Product ID]],products!$A$1:$A$49,0),9)</f>
        <v>Dark</v>
      </c>
      <c r="K976" s="4">
        <f>INDEX(products!$A$1:$I$49,MATCH(Table2[[#This Row],[Product ID]],products!$A$1:$A$49,0),4)</f>
        <v>0.5</v>
      </c>
      <c r="L976" s="7">
        <f>INDEX(products!$A$1:$I$49,MATCH(Table2[[#This Row],[Product ID]],products!$A$1:$A$49,0),5)</f>
        <v>5.3699999999999992</v>
      </c>
      <c r="M976" s="7">
        <f t="shared" si="15"/>
        <v>5.3699999999999992</v>
      </c>
      <c r="N976" t="str">
        <f>_xlfn.XLOOKUP(C976,customers!$A$1:$A$1001,customers!$I$1:$I$1001,,0)</f>
        <v>Yes</v>
      </c>
    </row>
    <row r="977" spans="1:14" x14ac:dyDescent="0.3">
      <c r="A977" s="2" t="s">
        <v>6001</v>
      </c>
      <c r="B977" s="5">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INDEX(products!$A$1:$I$49,MATCH(Table2[[#This Row],[Product ID]],products!$A$1:$A$49,0),8)</f>
        <v>Arabica</v>
      </c>
      <c r="J977" t="str">
        <f>INDEX(products!$A$1:$I$49,MATCH(Table2[[#This Row],[Product ID]],products!$A$1:$A$49,0),9)</f>
        <v>Dark</v>
      </c>
      <c r="K977" s="4">
        <f>INDEX(products!$A$1:$I$49,MATCH(Table2[[#This Row],[Product ID]],products!$A$1:$A$49,0),4)</f>
        <v>0.2</v>
      </c>
      <c r="L977" s="7">
        <f>INDEX(products!$A$1:$I$49,MATCH(Table2[[#This Row],[Product ID]],products!$A$1:$A$49,0),5)</f>
        <v>2.9849999999999999</v>
      </c>
      <c r="M977" s="7">
        <f t="shared" si="15"/>
        <v>8.9550000000000001</v>
      </c>
      <c r="N977" t="str">
        <f>_xlfn.XLOOKUP(C977,customers!$A$1:$A$1001,customers!$I$1:$I$1001,,0)</f>
        <v>Yes</v>
      </c>
    </row>
    <row r="978" spans="1:14" x14ac:dyDescent="0.3">
      <c r="A978" s="2" t="s">
        <v>6007</v>
      </c>
      <c r="B978" s="5">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INDEX(products!$A$1:$I$49,MATCH(Table2[[#This Row],[Product ID]],products!$A$1:$A$49,0),8)</f>
        <v>Robusta</v>
      </c>
      <c r="J978" t="str">
        <f>INDEX(products!$A$1:$I$49,MATCH(Table2[[#This Row],[Product ID]],products!$A$1:$A$49,0),9)</f>
        <v>Light</v>
      </c>
      <c r="K978" s="4">
        <f>INDEX(products!$A$1:$I$49,MATCH(Table2[[#This Row],[Product ID]],products!$A$1:$A$49,0),4)</f>
        <v>2.5</v>
      </c>
      <c r="L978" s="7">
        <f>INDEX(products!$A$1:$I$49,MATCH(Table2[[#This Row],[Product ID]],products!$A$1:$A$49,0),5)</f>
        <v>27.484999999999996</v>
      </c>
      <c r="M978" s="7">
        <f t="shared" si="15"/>
        <v>137.42499999999998</v>
      </c>
      <c r="N978" t="str">
        <f>_xlfn.XLOOKUP(C978,customers!$A$1:$A$1001,customers!$I$1:$I$1001,,0)</f>
        <v>Yes</v>
      </c>
    </row>
    <row r="979" spans="1:14" x14ac:dyDescent="0.3">
      <c r="A979" s="2" t="s">
        <v>6013</v>
      </c>
      <c r="B979" s="5">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INDEX(products!$A$1:$I$49,MATCH(Table2[[#This Row],[Product ID]],products!$A$1:$A$49,0),8)</f>
        <v>Robusta</v>
      </c>
      <c r="J979" t="str">
        <f>INDEX(products!$A$1:$I$49,MATCH(Table2[[#This Row],[Product ID]],products!$A$1:$A$49,0),9)</f>
        <v>Light</v>
      </c>
      <c r="K979" s="4">
        <f>INDEX(products!$A$1:$I$49,MATCH(Table2[[#This Row],[Product ID]],products!$A$1:$A$49,0),4)</f>
        <v>1</v>
      </c>
      <c r="L979" s="7">
        <f>INDEX(products!$A$1:$I$49,MATCH(Table2[[#This Row],[Product ID]],products!$A$1:$A$49,0),5)</f>
        <v>11.95</v>
      </c>
      <c r="M979" s="7">
        <f t="shared" si="15"/>
        <v>59.75</v>
      </c>
      <c r="N979" t="str">
        <f>_xlfn.XLOOKUP(C979,customers!$A$1:$A$1001,customers!$I$1:$I$1001,,0)</f>
        <v>No</v>
      </c>
    </row>
    <row r="980" spans="1:14" x14ac:dyDescent="0.3">
      <c r="A980" s="2" t="s">
        <v>6019</v>
      </c>
      <c r="B980" s="5">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INDEX(products!$A$1:$I$49,MATCH(Table2[[#This Row],[Product ID]],products!$A$1:$A$49,0),8)</f>
        <v>Arabica</v>
      </c>
      <c r="J980" t="str">
        <f>INDEX(products!$A$1:$I$49,MATCH(Table2[[#This Row],[Product ID]],products!$A$1:$A$49,0),9)</f>
        <v>Light</v>
      </c>
      <c r="K980" s="4">
        <f>INDEX(products!$A$1:$I$49,MATCH(Table2[[#This Row],[Product ID]],products!$A$1:$A$49,0),4)</f>
        <v>0.5</v>
      </c>
      <c r="L980" s="7">
        <f>INDEX(products!$A$1:$I$49,MATCH(Table2[[#This Row],[Product ID]],products!$A$1:$A$49,0),5)</f>
        <v>7.77</v>
      </c>
      <c r="M980" s="7">
        <f t="shared" si="15"/>
        <v>23.31</v>
      </c>
      <c r="N980" t="str">
        <f>_xlfn.XLOOKUP(C980,customers!$A$1:$A$1001,customers!$I$1:$I$1001,,0)</f>
        <v>No</v>
      </c>
    </row>
    <row r="981" spans="1:14" x14ac:dyDescent="0.3">
      <c r="A981" s="2" t="s">
        <v>6025</v>
      </c>
      <c r="B981" s="5">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INDEX(products!$A$1:$I$49,MATCH(Table2[[#This Row],[Product ID]],products!$A$1:$A$49,0),8)</f>
        <v>Robusta</v>
      </c>
      <c r="J981" t="str">
        <f>INDEX(products!$A$1:$I$49,MATCH(Table2[[#This Row],[Product ID]],products!$A$1:$A$49,0),9)</f>
        <v>Dark</v>
      </c>
      <c r="K981" s="4">
        <f>INDEX(products!$A$1:$I$49,MATCH(Table2[[#This Row],[Product ID]],products!$A$1:$A$49,0),4)</f>
        <v>0.5</v>
      </c>
      <c r="L981" s="7">
        <f>INDEX(products!$A$1:$I$49,MATCH(Table2[[#This Row],[Product ID]],products!$A$1:$A$49,0),5)</f>
        <v>5.3699999999999992</v>
      </c>
      <c r="M981" s="7">
        <f t="shared" si="15"/>
        <v>10.739999999999998</v>
      </c>
      <c r="N981" t="str">
        <f>_xlfn.XLOOKUP(C981,customers!$A$1:$A$1001,customers!$I$1:$I$1001,,0)</f>
        <v>No</v>
      </c>
    </row>
    <row r="982" spans="1:14" x14ac:dyDescent="0.3">
      <c r="A982" s="2" t="s">
        <v>6030</v>
      </c>
      <c r="B982" s="5">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INDEX(products!$A$1:$I$49,MATCH(Table2[[#This Row],[Product ID]],products!$A$1:$A$49,0),8)</f>
        <v>Excelsa</v>
      </c>
      <c r="J982" t="str">
        <f>INDEX(products!$A$1:$I$49,MATCH(Table2[[#This Row],[Product ID]],products!$A$1:$A$49,0),9)</f>
        <v>Dark</v>
      </c>
      <c r="K982" s="4">
        <f>INDEX(products!$A$1:$I$49,MATCH(Table2[[#This Row],[Product ID]],products!$A$1:$A$49,0),4)</f>
        <v>2.5</v>
      </c>
      <c r="L982" s="7">
        <f>INDEX(products!$A$1:$I$49,MATCH(Table2[[#This Row],[Product ID]],products!$A$1:$A$49,0),5)</f>
        <v>27.945</v>
      </c>
      <c r="M982" s="7">
        <f t="shared" si="15"/>
        <v>167.67000000000002</v>
      </c>
      <c r="N982" t="str">
        <f>_xlfn.XLOOKUP(C982,customers!$A$1:$A$1001,customers!$I$1:$I$1001,,0)</f>
        <v>Yes</v>
      </c>
    </row>
    <row r="983" spans="1:14" x14ac:dyDescent="0.3">
      <c r="A983" s="2" t="s">
        <v>6035</v>
      </c>
      <c r="B983" s="5">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INDEX(products!$A$1:$I$49,MATCH(Table2[[#This Row],[Product ID]],products!$A$1:$A$49,0),8)</f>
        <v>Excelsa</v>
      </c>
      <c r="J983" t="str">
        <f>INDEX(products!$A$1:$I$49,MATCH(Table2[[#This Row],[Product ID]],products!$A$1:$A$49,0),9)</f>
        <v>Dark</v>
      </c>
      <c r="K983" s="4">
        <f>INDEX(products!$A$1:$I$49,MATCH(Table2[[#This Row],[Product ID]],products!$A$1:$A$49,0),4)</f>
        <v>0.2</v>
      </c>
      <c r="L983" s="7">
        <f>INDEX(products!$A$1:$I$49,MATCH(Table2[[#This Row],[Product ID]],products!$A$1:$A$49,0),5)</f>
        <v>3.645</v>
      </c>
      <c r="M983" s="7">
        <f t="shared" si="15"/>
        <v>21.87</v>
      </c>
      <c r="N983" t="str">
        <f>_xlfn.XLOOKUP(C983,customers!$A$1:$A$1001,customers!$I$1:$I$1001,,0)</f>
        <v>Yes</v>
      </c>
    </row>
    <row r="984" spans="1:14" x14ac:dyDescent="0.3">
      <c r="A984" s="2" t="s">
        <v>6041</v>
      </c>
      <c r="B984" s="5">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INDEX(products!$A$1:$I$49,MATCH(Table2[[#This Row],[Product ID]],products!$A$1:$A$49,0),8)</f>
        <v>Robusta</v>
      </c>
      <c r="J984" t="str">
        <f>INDEX(products!$A$1:$I$49,MATCH(Table2[[#This Row],[Product ID]],products!$A$1:$A$49,0),9)</f>
        <v>Light</v>
      </c>
      <c r="K984" s="4">
        <f>INDEX(products!$A$1:$I$49,MATCH(Table2[[#This Row],[Product ID]],products!$A$1:$A$49,0),4)</f>
        <v>1</v>
      </c>
      <c r="L984" s="7">
        <f>INDEX(products!$A$1:$I$49,MATCH(Table2[[#This Row],[Product ID]],products!$A$1:$A$49,0),5)</f>
        <v>11.95</v>
      </c>
      <c r="M984" s="7">
        <f t="shared" si="15"/>
        <v>23.9</v>
      </c>
      <c r="N984" t="str">
        <f>_xlfn.XLOOKUP(C984,customers!$A$1:$A$1001,customers!$I$1:$I$1001,,0)</f>
        <v>Yes</v>
      </c>
    </row>
    <row r="985" spans="1:14" x14ac:dyDescent="0.3">
      <c r="A985" s="2" t="s">
        <v>6047</v>
      </c>
      <c r="B985" s="5">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INDEX(products!$A$1:$I$49,MATCH(Table2[[#This Row],[Product ID]],products!$A$1:$A$49,0),8)</f>
        <v>Arabica</v>
      </c>
      <c r="J985" t="str">
        <f>INDEX(products!$A$1:$I$49,MATCH(Table2[[#This Row],[Product ID]],products!$A$1:$A$49,0),9)</f>
        <v>Medium</v>
      </c>
      <c r="K985" s="4">
        <f>INDEX(products!$A$1:$I$49,MATCH(Table2[[#This Row],[Product ID]],products!$A$1:$A$49,0),4)</f>
        <v>0.2</v>
      </c>
      <c r="L985" s="7">
        <f>INDEX(products!$A$1:$I$49,MATCH(Table2[[#This Row],[Product ID]],products!$A$1:$A$49,0),5)</f>
        <v>3.375</v>
      </c>
      <c r="M985" s="7">
        <f t="shared" si="15"/>
        <v>6.75</v>
      </c>
      <c r="N985" t="str">
        <f>_xlfn.XLOOKUP(C985,customers!$A$1:$A$1001,customers!$I$1:$I$1001,,0)</f>
        <v>Yes</v>
      </c>
    </row>
    <row r="986" spans="1:14" x14ac:dyDescent="0.3">
      <c r="A986" s="2" t="s">
        <v>6053</v>
      </c>
      <c r="B986" s="5">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INDEX(products!$A$1:$I$49,MATCH(Table2[[#This Row],[Product ID]],products!$A$1:$A$49,0),8)</f>
        <v>Excelsa</v>
      </c>
      <c r="J986" t="str">
        <f>INDEX(products!$A$1:$I$49,MATCH(Table2[[#This Row],[Product ID]],products!$A$1:$A$49,0),9)</f>
        <v>Medium</v>
      </c>
      <c r="K986" s="4">
        <f>INDEX(products!$A$1:$I$49,MATCH(Table2[[#This Row],[Product ID]],products!$A$1:$A$49,0),4)</f>
        <v>2.5</v>
      </c>
      <c r="L986" s="7">
        <f>INDEX(products!$A$1:$I$49,MATCH(Table2[[#This Row],[Product ID]],products!$A$1:$A$49,0),5)</f>
        <v>31.624999999999996</v>
      </c>
      <c r="M986" s="7">
        <f t="shared" si="15"/>
        <v>31.624999999999996</v>
      </c>
      <c r="N986" t="str">
        <f>_xlfn.XLOOKUP(C986,customers!$A$1:$A$1001,customers!$I$1:$I$1001,,0)</f>
        <v>Yes</v>
      </c>
    </row>
    <row r="987" spans="1:14" x14ac:dyDescent="0.3">
      <c r="A987" s="2" t="s">
        <v>6058</v>
      </c>
      <c r="B987" s="5">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INDEX(products!$A$1:$I$49,MATCH(Table2[[#This Row],[Product ID]],products!$A$1:$A$49,0),8)</f>
        <v>Robusta</v>
      </c>
      <c r="J987" t="str">
        <f>INDEX(products!$A$1:$I$49,MATCH(Table2[[#This Row],[Product ID]],products!$A$1:$A$49,0),9)</f>
        <v>Light</v>
      </c>
      <c r="K987" s="4">
        <f>INDEX(products!$A$1:$I$49,MATCH(Table2[[#This Row],[Product ID]],products!$A$1:$A$49,0),4)</f>
        <v>1</v>
      </c>
      <c r="L987" s="7">
        <f>INDEX(products!$A$1:$I$49,MATCH(Table2[[#This Row],[Product ID]],products!$A$1:$A$49,0),5)</f>
        <v>11.95</v>
      </c>
      <c r="M987" s="7">
        <f t="shared" si="15"/>
        <v>47.8</v>
      </c>
      <c r="N987" t="str">
        <f>_xlfn.XLOOKUP(C987,customers!$A$1:$A$1001,customers!$I$1:$I$1001,,0)</f>
        <v>No</v>
      </c>
    </row>
    <row r="988" spans="1:14" x14ac:dyDescent="0.3">
      <c r="A988" s="2" t="s">
        <v>6064</v>
      </c>
      <c r="B988" s="5">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INDEX(products!$A$1:$I$49,MATCH(Table2[[#This Row],[Product ID]],products!$A$1:$A$49,0),8)</f>
        <v>Liberica</v>
      </c>
      <c r="J988" t="str">
        <f>INDEX(products!$A$1:$I$49,MATCH(Table2[[#This Row],[Product ID]],products!$A$1:$A$49,0),9)</f>
        <v>Medium</v>
      </c>
      <c r="K988" s="4">
        <f>INDEX(products!$A$1:$I$49,MATCH(Table2[[#This Row],[Product ID]],products!$A$1:$A$49,0),4)</f>
        <v>2.5</v>
      </c>
      <c r="L988" s="7">
        <f>INDEX(products!$A$1:$I$49,MATCH(Table2[[#This Row],[Product ID]],products!$A$1:$A$49,0),5)</f>
        <v>33.464999999999996</v>
      </c>
      <c r="M988" s="7">
        <f t="shared" si="15"/>
        <v>33.464999999999996</v>
      </c>
      <c r="N988" t="str">
        <f>_xlfn.XLOOKUP(C988,customers!$A$1:$A$1001,customers!$I$1:$I$1001,,0)</f>
        <v>No</v>
      </c>
    </row>
    <row r="989" spans="1:14" x14ac:dyDescent="0.3">
      <c r="A989" s="2" t="s">
        <v>6070</v>
      </c>
      <c r="B989" s="5">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INDEX(products!$A$1:$I$49,MATCH(Table2[[#This Row],[Product ID]],products!$A$1:$A$49,0),8)</f>
        <v>Arabica</v>
      </c>
      <c r="J989" t="str">
        <f>INDEX(products!$A$1:$I$49,MATCH(Table2[[#This Row],[Product ID]],products!$A$1:$A$49,0),9)</f>
        <v>Dark</v>
      </c>
      <c r="K989" s="4">
        <f>INDEX(products!$A$1:$I$49,MATCH(Table2[[#This Row],[Product ID]],products!$A$1:$A$49,0),4)</f>
        <v>0.5</v>
      </c>
      <c r="L989" s="7">
        <f>INDEX(products!$A$1:$I$49,MATCH(Table2[[#This Row],[Product ID]],products!$A$1:$A$49,0),5)</f>
        <v>5.97</v>
      </c>
      <c r="M989" s="7">
        <f t="shared" si="15"/>
        <v>29.849999999999998</v>
      </c>
      <c r="N989" t="str">
        <f>_xlfn.XLOOKUP(C989,customers!$A$1:$A$1001,customers!$I$1:$I$1001,,0)</f>
        <v>Yes</v>
      </c>
    </row>
    <row r="990" spans="1:14" x14ac:dyDescent="0.3">
      <c r="A990" s="2" t="s">
        <v>6076</v>
      </c>
      <c r="B990" s="5">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INDEX(products!$A$1:$I$49,MATCH(Table2[[#This Row],[Product ID]],products!$A$1:$A$49,0),8)</f>
        <v>Robusta</v>
      </c>
      <c r="J990" t="str">
        <f>INDEX(products!$A$1:$I$49,MATCH(Table2[[#This Row],[Product ID]],products!$A$1:$A$49,0),9)</f>
        <v>Medium</v>
      </c>
      <c r="K990" s="4">
        <f>INDEX(products!$A$1:$I$49,MATCH(Table2[[#This Row],[Product ID]],products!$A$1:$A$49,0),4)</f>
        <v>1</v>
      </c>
      <c r="L990" s="7">
        <f>INDEX(products!$A$1:$I$49,MATCH(Table2[[#This Row],[Product ID]],products!$A$1:$A$49,0),5)</f>
        <v>9.9499999999999993</v>
      </c>
      <c r="M990" s="7">
        <f t="shared" si="15"/>
        <v>29.849999999999998</v>
      </c>
      <c r="N990" t="str">
        <f>_xlfn.XLOOKUP(C990,customers!$A$1:$A$1001,customers!$I$1:$I$1001,,0)</f>
        <v>Yes</v>
      </c>
    </row>
    <row r="991" spans="1:14" x14ac:dyDescent="0.3">
      <c r="A991" s="2" t="s">
        <v>6081</v>
      </c>
      <c r="B991" s="5">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INDEX(products!$A$1:$I$49,MATCH(Table2[[#This Row],[Product ID]],products!$A$1:$A$49,0),8)</f>
        <v>Arabica</v>
      </c>
      <c r="J991" t="str">
        <f>INDEX(products!$A$1:$I$49,MATCH(Table2[[#This Row],[Product ID]],products!$A$1:$A$49,0),9)</f>
        <v>Medium</v>
      </c>
      <c r="K991" s="4">
        <f>INDEX(products!$A$1:$I$49,MATCH(Table2[[#This Row],[Product ID]],products!$A$1:$A$49,0),4)</f>
        <v>2.5</v>
      </c>
      <c r="L991" s="7">
        <f>INDEX(products!$A$1:$I$49,MATCH(Table2[[#This Row],[Product ID]],products!$A$1:$A$49,0),5)</f>
        <v>25.874999999999996</v>
      </c>
      <c r="M991" s="7">
        <f t="shared" si="15"/>
        <v>155.24999999999997</v>
      </c>
      <c r="N991" t="str">
        <f>_xlfn.XLOOKUP(C991,customers!$A$1:$A$1001,customers!$I$1:$I$1001,,0)</f>
        <v>Yes</v>
      </c>
    </row>
    <row r="992" spans="1:14" x14ac:dyDescent="0.3">
      <c r="A992" s="2" t="s">
        <v>6086</v>
      </c>
      <c r="B992" s="5">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INDEX(products!$A$1:$I$49,MATCH(Table2[[#This Row],[Product ID]],products!$A$1:$A$49,0),8)</f>
        <v>Excelsa</v>
      </c>
      <c r="J992" t="str">
        <f>INDEX(products!$A$1:$I$49,MATCH(Table2[[#This Row],[Product ID]],products!$A$1:$A$49,0),9)</f>
        <v>Dark</v>
      </c>
      <c r="K992" s="4">
        <f>INDEX(products!$A$1:$I$49,MATCH(Table2[[#This Row],[Product ID]],products!$A$1:$A$49,0),4)</f>
        <v>0.2</v>
      </c>
      <c r="L992" s="7">
        <f>INDEX(products!$A$1:$I$49,MATCH(Table2[[#This Row],[Product ID]],products!$A$1:$A$49,0),5)</f>
        <v>3.645</v>
      </c>
      <c r="M992" s="7">
        <f t="shared" si="15"/>
        <v>18.225000000000001</v>
      </c>
      <c r="N992" t="str">
        <f>_xlfn.XLOOKUP(C992,customers!$A$1:$A$1001,customers!$I$1:$I$1001,,0)</f>
        <v>No</v>
      </c>
    </row>
    <row r="993" spans="1:14" x14ac:dyDescent="0.3">
      <c r="A993" s="2" t="s">
        <v>6086</v>
      </c>
      <c r="B993" s="5">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INDEX(products!$A$1:$I$49,MATCH(Table2[[#This Row],[Product ID]],products!$A$1:$A$49,0),8)</f>
        <v>Liberica</v>
      </c>
      <c r="J993" t="str">
        <f>INDEX(products!$A$1:$I$49,MATCH(Table2[[#This Row],[Product ID]],products!$A$1:$A$49,0),9)</f>
        <v>Dark</v>
      </c>
      <c r="K993" s="4">
        <f>INDEX(products!$A$1:$I$49,MATCH(Table2[[#This Row],[Product ID]],products!$A$1:$A$49,0),4)</f>
        <v>0.5</v>
      </c>
      <c r="L993" s="7">
        <f>INDEX(products!$A$1:$I$49,MATCH(Table2[[#This Row],[Product ID]],products!$A$1:$A$49,0),5)</f>
        <v>7.77</v>
      </c>
      <c r="M993" s="7">
        <f t="shared" si="15"/>
        <v>15.54</v>
      </c>
      <c r="N993" t="str">
        <f>_xlfn.XLOOKUP(C993,customers!$A$1:$A$1001,customers!$I$1:$I$1001,,0)</f>
        <v>No</v>
      </c>
    </row>
    <row r="994" spans="1:14" x14ac:dyDescent="0.3">
      <c r="A994" s="2" t="s">
        <v>6096</v>
      </c>
      <c r="B994" s="5">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INDEX(products!$A$1:$I$49,MATCH(Table2[[#This Row],[Product ID]],products!$A$1:$A$49,0),8)</f>
        <v>Liberica</v>
      </c>
      <c r="J994" t="str">
        <f>INDEX(products!$A$1:$I$49,MATCH(Table2[[#This Row],[Product ID]],products!$A$1:$A$49,0),9)</f>
        <v>Light</v>
      </c>
      <c r="K994" s="4">
        <f>INDEX(products!$A$1:$I$49,MATCH(Table2[[#This Row],[Product ID]],products!$A$1:$A$49,0),4)</f>
        <v>2.5</v>
      </c>
      <c r="L994" s="7">
        <f>INDEX(products!$A$1:$I$49,MATCH(Table2[[#This Row],[Product ID]],products!$A$1:$A$49,0),5)</f>
        <v>36.454999999999998</v>
      </c>
      <c r="M994" s="7">
        <f t="shared" si="15"/>
        <v>109.36499999999999</v>
      </c>
      <c r="N994" t="str">
        <f>_xlfn.XLOOKUP(C994,customers!$A$1:$A$1001,customers!$I$1:$I$1001,,0)</f>
        <v>No</v>
      </c>
    </row>
    <row r="995" spans="1:14" x14ac:dyDescent="0.3">
      <c r="A995" s="2" t="s">
        <v>6101</v>
      </c>
      <c r="B995" s="5">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INDEX(products!$A$1:$I$49,MATCH(Table2[[#This Row],[Product ID]],products!$A$1:$A$49,0),8)</f>
        <v>Arabica</v>
      </c>
      <c r="J995" t="str">
        <f>INDEX(products!$A$1:$I$49,MATCH(Table2[[#This Row],[Product ID]],products!$A$1:$A$49,0),9)</f>
        <v>Light</v>
      </c>
      <c r="K995" s="4">
        <f>INDEX(products!$A$1:$I$49,MATCH(Table2[[#This Row],[Product ID]],products!$A$1:$A$49,0),4)</f>
        <v>1</v>
      </c>
      <c r="L995" s="7">
        <f>INDEX(products!$A$1:$I$49,MATCH(Table2[[#This Row],[Product ID]],products!$A$1:$A$49,0),5)</f>
        <v>12.95</v>
      </c>
      <c r="M995" s="7">
        <f t="shared" si="15"/>
        <v>77.699999999999989</v>
      </c>
      <c r="N995" t="str">
        <f>_xlfn.XLOOKUP(C995,customers!$A$1:$A$1001,customers!$I$1:$I$1001,,0)</f>
        <v>No</v>
      </c>
    </row>
    <row r="996" spans="1:14" x14ac:dyDescent="0.3">
      <c r="A996" s="2" t="s">
        <v>6106</v>
      </c>
      <c r="B996" s="5">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INDEX(products!$A$1:$I$49,MATCH(Table2[[#This Row],[Product ID]],products!$A$1:$A$49,0),8)</f>
        <v>Arabica</v>
      </c>
      <c r="J996" t="str">
        <f>INDEX(products!$A$1:$I$49,MATCH(Table2[[#This Row],[Product ID]],products!$A$1:$A$49,0),9)</f>
        <v>Dark</v>
      </c>
      <c r="K996" s="4">
        <f>INDEX(products!$A$1:$I$49,MATCH(Table2[[#This Row],[Product ID]],products!$A$1:$A$49,0),4)</f>
        <v>0.2</v>
      </c>
      <c r="L996" s="7">
        <f>INDEX(products!$A$1:$I$49,MATCH(Table2[[#This Row],[Product ID]],products!$A$1:$A$49,0),5)</f>
        <v>2.9849999999999999</v>
      </c>
      <c r="M996" s="7">
        <f t="shared" si="15"/>
        <v>8.9550000000000001</v>
      </c>
      <c r="N996" t="str">
        <f>_xlfn.XLOOKUP(C996,customers!$A$1:$A$1001,customers!$I$1:$I$1001,,0)</f>
        <v>No</v>
      </c>
    </row>
    <row r="997" spans="1:14" x14ac:dyDescent="0.3">
      <c r="A997" s="2" t="s">
        <v>6111</v>
      </c>
      <c r="B997" s="5">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INDEX(products!$A$1:$I$49,MATCH(Table2[[#This Row],[Product ID]],products!$A$1:$A$49,0),8)</f>
        <v>Robusta</v>
      </c>
      <c r="J997" t="str">
        <f>INDEX(products!$A$1:$I$49,MATCH(Table2[[#This Row],[Product ID]],products!$A$1:$A$49,0),9)</f>
        <v>Light</v>
      </c>
      <c r="K997" s="4">
        <f>INDEX(products!$A$1:$I$49,MATCH(Table2[[#This Row],[Product ID]],products!$A$1:$A$49,0),4)</f>
        <v>2.5</v>
      </c>
      <c r="L997" s="7">
        <f>INDEX(products!$A$1:$I$49,MATCH(Table2[[#This Row],[Product ID]],products!$A$1:$A$49,0),5)</f>
        <v>27.484999999999996</v>
      </c>
      <c r="M997" s="7">
        <f t="shared" si="15"/>
        <v>27.484999999999996</v>
      </c>
      <c r="N997" t="str">
        <f>_xlfn.XLOOKUP(C997,customers!$A$1:$A$1001,customers!$I$1:$I$1001,,0)</f>
        <v>No</v>
      </c>
    </row>
    <row r="998" spans="1:14" x14ac:dyDescent="0.3">
      <c r="A998" s="2" t="s">
        <v>6117</v>
      </c>
      <c r="B998" s="5">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INDEX(products!$A$1:$I$49,MATCH(Table2[[#This Row],[Product ID]],products!$A$1:$A$49,0),8)</f>
        <v>Robusta</v>
      </c>
      <c r="J998" t="str">
        <f>INDEX(products!$A$1:$I$49,MATCH(Table2[[#This Row],[Product ID]],products!$A$1:$A$49,0),9)</f>
        <v>Medium</v>
      </c>
      <c r="K998" s="4">
        <f>INDEX(products!$A$1:$I$49,MATCH(Table2[[#This Row],[Product ID]],products!$A$1:$A$49,0),4)</f>
        <v>0.5</v>
      </c>
      <c r="L998" s="7">
        <f>INDEX(products!$A$1:$I$49,MATCH(Table2[[#This Row],[Product ID]],products!$A$1:$A$49,0),5)</f>
        <v>5.97</v>
      </c>
      <c r="M998" s="7">
        <f t="shared" si="15"/>
        <v>29.849999999999998</v>
      </c>
      <c r="N998" t="str">
        <f>_xlfn.XLOOKUP(C998,customers!$A$1:$A$1001,customers!$I$1:$I$1001,,0)</f>
        <v>No</v>
      </c>
    </row>
    <row r="999" spans="1:14" x14ac:dyDescent="0.3">
      <c r="A999" s="2" t="s">
        <v>6122</v>
      </c>
      <c r="B999" s="5">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INDEX(products!$A$1:$I$49,MATCH(Table2[[#This Row],[Product ID]],products!$A$1:$A$49,0),8)</f>
        <v>Arabica</v>
      </c>
      <c r="J999" t="str">
        <f>INDEX(products!$A$1:$I$49,MATCH(Table2[[#This Row],[Product ID]],products!$A$1:$A$49,0),9)</f>
        <v>Medium</v>
      </c>
      <c r="K999" s="4">
        <f>INDEX(products!$A$1:$I$49,MATCH(Table2[[#This Row],[Product ID]],products!$A$1:$A$49,0),4)</f>
        <v>0.5</v>
      </c>
      <c r="L999" s="7">
        <f>INDEX(products!$A$1:$I$49,MATCH(Table2[[#This Row],[Product ID]],products!$A$1:$A$49,0),5)</f>
        <v>6.75</v>
      </c>
      <c r="M999" s="7">
        <f t="shared" si="15"/>
        <v>27</v>
      </c>
      <c r="N999" t="str">
        <f>_xlfn.XLOOKUP(C999,customers!$A$1:$A$1001,customers!$I$1:$I$1001,,0)</f>
        <v>No</v>
      </c>
    </row>
    <row r="1000" spans="1:14" x14ac:dyDescent="0.3">
      <c r="A1000" s="2" t="s">
        <v>6127</v>
      </c>
      <c r="B1000" s="5">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INDEX(products!$A$1:$I$49,MATCH(Table2[[#This Row],[Product ID]],products!$A$1:$A$49,0),8)</f>
        <v>Arabica</v>
      </c>
      <c r="J1000" t="str">
        <f>INDEX(products!$A$1:$I$49,MATCH(Table2[[#This Row],[Product ID]],products!$A$1:$A$49,0),9)</f>
        <v>Dark</v>
      </c>
      <c r="K1000" s="4">
        <f>INDEX(products!$A$1:$I$49,MATCH(Table2[[#This Row],[Product ID]],products!$A$1:$A$49,0),4)</f>
        <v>1</v>
      </c>
      <c r="L1000" s="7">
        <f>INDEX(products!$A$1:$I$49,MATCH(Table2[[#This Row],[Product ID]],products!$A$1:$A$49,0),5)</f>
        <v>9.9499999999999993</v>
      </c>
      <c r="M1000" s="7">
        <f t="shared" si="15"/>
        <v>9.9499999999999993</v>
      </c>
      <c r="N1000" t="str">
        <f>_xlfn.XLOOKUP(C1000,customers!$A$1:$A$1001,customers!$I$1:$I$1001,,0)</f>
        <v>No</v>
      </c>
    </row>
    <row r="1001" spans="1:14" x14ac:dyDescent="0.3">
      <c r="A1001" s="2" t="s">
        <v>6133</v>
      </c>
      <c r="B1001" s="5">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INDEX(products!$A$1:$I$49,MATCH(Table2[[#This Row],[Product ID]],products!$A$1:$A$49,0),8)</f>
        <v>Excelsa</v>
      </c>
      <c r="J1001" t="str">
        <f>INDEX(products!$A$1:$I$49,MATCH(Table2[[#This Row],[Product ID]],products!$A$1:$A$49,0),9)</f>
        <v>Medium</v>
      </c>
      <c r="K1001" s="4">
        <f>INDEX(products!$A$1:$I$49,MATCH(Table2[[#This Row],[Product ID]],products!$A$1:$A$49,0),4)</f>
        <v>0.2</v>
      </c>
      <c r="L1001" s="7">
        <f>INDEX(products!$A$1:$I$49,MATCH(Table2[[#This Row],[Product ID]],products!$A$1:$A$49,0),5)</f>
        <v>4.125</v>
      </c>
      <c r="M1001" s="7">
        <f t="shared" si="15"/>
        <v>12.375</v>
      </c>
      <c r="N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C3" sqref="C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zoomScale="168" workbookViewId="0">
      <selection activeCell="I1" sqref="I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 min="8" max="8" width="11.88671875" bestFit="1" customWidth="1"/>
    <col min="9" max="9" width="11.5546875" customWidth="1"/>
  </cols>
  <sheetData>
    <row r="1" spans="1:9" x14ac:dyDescent="0.3">
      <c r="A1" t="s">
        <v>11</v>
      </c>
      <c r="B1" t="s">
        <v>9</v>
      </c>
      <c r="C1" t="s">
        <v>10</v>
      </c>
      <c r="D1" t="s">
        <v>12</v>
      </c>
      <c r="E1" t="s">
        <v>13</v>
      </c>
      <c r="F1" t="s">
        <v>17</v>
      </c>
      <c r="G1" t="s">
        <v>16</v>
      </c>
      <c r="H1" t="s">
        <v>6196</v>
      </c>
      <c r="I1" t="s">
        <v>6197</v>
      </c>
    </row>
    <row r="2" spans="1:9" x14ac:dyDescent="0.3">
      <c r="A2" t="s">
        <v>6167</v>
      </c>
      <c r="B2" t="s">
        <v>6193</v>
      </c>
      <c r="C2" t="s">
        <v>6186</v>
      </c>
      <c r="D2" s="1">
        <v>0.2</v>
      </c>
      <c r="E2">
        <v>3.8849999999999998</v>
      </c>
      <c r="F2">
        <v>1.9424999999999999</v>
      </c>
      <c r="G2">
        <v>0.34964999999999996</v>
      </c>
      <c r="H2" t="str" cm="1">
        <f t="array" ref="H2">_xlfn.IFS(B2="Ara","Arabica",B2="Rob","Robusta",B2="Lib","Liberica",B2="Exc","Excelsa")</f>
        <v>Arabica</v>
      </c>
      <c r="I2" t="str" cm="1">
        <f t="array" ref="I2" xml:space="preserve"> _xlfn.IFS(C2="L","Light",C2="M","Medium",C2="D","Dark")</f>
        <v>Light</v>
      </c>
    </row>
    <row r="3" spans="1:9" x14ac:dyDescent="0.3">
      <c r="A3" t="s">
        <v>6180</v>
      </c>
      <c r="B3" t="s">
        <v>6193</v>
      </c>
      <c r="C3" t="s">
        <v>6186</v>
      </c>
      <c r="D3" s="1">
        <v>0.5</v>
      </c>
      <c r="E3">
        <v>7.77</v>
      </c>
      <c r="F3">
        <v>1.5539999999999998</v>
      </c>
      <c r="G3">
        <v>0.69929999999999992</v>
      </c>
      <c r="H3" t="str" cm="1">
        <f t="array" ref="H3">_xlfn.IFS(B3="Ara","Arabica",B3="Rob","Robusta",B3="Lib","Liberica",B3="Exc","Excelsa")</f>
        <v>Arabica</v>
      </c>
      <c r="I3" t="str" cm="1">
        <f t="array" ref="I3" xml:space="preserve"> _xlfn.IFS(C3="L","Light",C3="M","Medium",C3="D","Dark")</f>
        <v>Light</v>
      </c>
    </row>
    <row r="4" spans="1:9" x14ac:dyDescent="0.3">
      <c r="A4" t="s">
        <v>6140</v>
      </c>
      <c r="B4" t="s">
        <v>6193</v>
      </c>
      <c r="C4" t="s">
        <v>6186</v>
      </c>
      <c r="D4" s="1">
        <v>1</v>
      </c>
      <c r="E4">
        <v>12.95</v>
      </c>
      <c r="F4">
        <v>1.2949999999999999</v>
      </c>
      <c r="G4">
        <v>1.1655</v>
      </c>
      <c r="H4" t="str" cm="1">
        <f t="array" ref="H4">_xlfn.IFS(B4="Ara","Arabica",B4="Rob","Robusta",B4="Lib","Liberica",B4="Exc","Excelsa")</f>
        <v>Arabica</v>
      </c>
      <c r="I4" t="str" cm="1">
        <f t="array" ref="I4" xml:space="preserve"> _xlfn.IFS(C4="L","Light",C4="M","Medium",C4="D","Dark")</f>
        <v>Light</v>
      </c>
    </row>
    <row r="5" spans="1:9" x14ac:dyDescent="0.3">
      <c r="A5" t="s">
        <v>6182</v>
      </c>
      <c r="B5" t="s">
        <v>6193</v>
      </c>
      <c r="C5" t="s">
        <v>6186</v>
      </c>
      <c r="D5" s="1">
        <v>2.5</v>
      </c>
      <c r="E5">
        <v>29.784999999999997</v>
      </c>
      <c r="F5">
        <v>1.1913999999999998</v>
      </c>
      <c r="G5">
        <v>2.6806499999999995</v>
      </c>
      <c r="H5" t="str" cm="1">
        <f t="array" ref="H5">_xlfn.IFS(B5="Ara","Arabica",B5="Rob","Robusta",B5="Lib","Liberica",B5="Exc","Excelsa")</f>
        <v>Arabica</v>
      </c>
      <c r="I5" t="str" cm="1">
        <f t="array" ref="I5" xml:space="preserve"> _xlfn.IFS(C5="L","Light",C5="M","Medium",C5="D","Dark")</f>
        <v>Light</v>
      </c>
    </row>
    <row r="6" spans="1:9" x14ac:dyDescent="0.3">
      <c r="A6" t="s">
        <v>6152</v>
      </c>
      <c r="B6" t="s">
        <v>6193</v>
      </c>
      <c r="C6" t="s">
        <v>6188</v>
      </c>
      <c r="D6" s="1">
        <v>0.2</v>
      </c>
      <c r="E6">
        <v>3.375</v>
      </c>
      <c r="F6">
        <v>1.6875</v>
      </c>
      <c r="G6">
        <v>0.30374999999999996</v>
      </c>
      <c r="H6" t="str" cm="1">
        <f t="array" ref="H6">_xlfn.IFS(B6="Ara","Arabica",B6="Rob","Robusta",B6="Lib","Liberica",B6="Exc","Excelsa")</f>
        <v>Arabica</v>
      </c>
      <c r="I6" t="str" cm="1">
        <f t="array" ref="I6" xml:space="preserve"> _xlfn.IFS(C6="L","Light",C6="M","Medium",C6="D","Dark")</f>
        <v>Medium</v>
      </c>
    </row>
    <row r="7" spans="1:9" x14ac:dyDescent="0.3">
      <c r="A7" t="s">
        <v>6157</v>
      </c>
      <c r="B7" t="s">
        <v>6193</v>
      </c>
      <c r="C7" t="s">
        <v>6188</v>
      </c>
      <c r="D7" s="1">
        <v>0.5</v>
      </c>
      <c r="E7">
        <v>6.75</v>
      </c>
      <c r="F7">
        <v>1.35</v>
      </c>
      <c r="G7">
        <v>0.60749999999999993</v>
      </c>
      <c r="H7" t="str" cm="1">
        <f t="array" ref="H7">_xlfn.IFS(B7="Ara","Arabica",B7="Rob","Robusta",B7="Lib","Liberica",B7="Exc","Excelsa")</f>
        <v>Arabica</v>
      </c>
      <c r="I7" t="str" cm="1">
        <f t="array" ref="I7" xml:space="preserve"> _xlfn.IFS(C7="L","Light",C7="M","Medium",C7="D","Dark")</f>
        <v>Medium</v>
      </c>
    </row>
    <row r="8" spans="1:9" x14ac:dyDescent="0.3">
      <c r="A8" t="s">
        <v>6155</v>
      </c>
      <c r="B8" t="s">
        <v>6193</v>
      </c>
      <c r="C8" t="s">
        <v>6188</v>
      </c>
      <c r="D8" s="1">
        <v>1</v>
      </c>
      <c r="E8">
        <v>11.25</v>
      </c>
      <c r="F8">
        <v>1.125</v>
      </c>
      <c r="G8">
        <v>1.0125</v>
      </c>
      <c r="H8" t="str" cm="1">
        <f t="array" ref="H8">_xlfn.IFS(B8="Ara","Arabica",B8="Rob","Robusta",B8="Lib","Liberica",B8="Exc","Excelsa")</f>
        <v>Arabica</v>
      </c>
      <c r="I8" t="str" cm="1">
        <f t="array" ref="I8" xml:space="preserve"> _xlfn.IFS(C8="L","Light",C8="M","Medium",C8="D","Dark")</f>
        <v>Medium</v>
      </c>
    </row>
    <row r="9" spans="1:9" x14ac:dyDescent="0.3">
      <c r="A9" t="s">
        <v>6175</v>
      </c>
      <c r="B9" t="s">
        <v>6193</v>
      </c>
      <c r="C9" t="s">
        <v>6188</v>
      </c>
      <c r="D9" s="1">
        <v>2.5</v>
      </c>
      <c r="E9">
        <v>25.874999999999996</v>
      </c>
      <c r="F9">
        <v>1.0349999999999999</v>
      </c>
      <c r="G9">
        <v>2.3287499999999994</v>
      </c>
      <c r="H9" t="str" cm="1">
        <f t="array" ref="H9">_xlfn.IFS(B9="Ara","Arabica",B9="Rob","Robusta",B9="Lib","Liberica",B9="Exc","Excelsa")</f>
        <v>Arabica</v>
      </c>
      <c r="I9" t="str" cm="1">
        <f t="array" ref="I9" xml:space="preserve"> _xlfn.IFS(C9="L","Light",C9="M","Medium",C9="D","Dark")</f>
        <v>Medium</v>
      </c>
    </row>
    <row r="10" spans="1:9" x14ac:dyDescent="0.3">
      <c r="A10" t="s">
        <v>6154</v>
      </c>
      <c r="B10" t="s">
        <v>6193</v>
      </c>
      <c r="C10" t="s">
        <v>6187</v>
      </c>
      <c r="D10" s="1">
        <v>0.2</v>
      </c>
      <c r="E10">
        <v>2.9849999999999999</v>
      </c>
      <c r="F10">
        <v>1.4924999999999999</v>
      </c>
      <c r="G10">
        <v>0.26865</v>
      </c>
      <c r="H10" t="str" cm="1">
        <f t="array" ref="H10">_xlfn.IFS(B10="Ara","Arabica",B10="Rob","Robusta",B10="Lib","Liberica",B10="Exc","Excelsa")</f>
        <v>Arabica</v>
      </c>
      <c r="I10" t="str" cm="1">
        <f t="array" ref="I10" xml:space="preserve"> _xlfn.IFS(C10="L","Light",C10="M","Medium",C10="D","Dark")</f>
        <v>Dark</v>
      </c>
    </row>
    <row r="11" spans="1:9" x14ac:dyDescent="0.3">
      <c r="A11" t="s">
        <v>6158</v>
      </c>
      <c r="B11" t="s">
        <v>6193</v>
      </c>
      <c r="C11" t="s">
        <v>6187</v>
      </c>
      <c r="D11" s="1">
        <v>0.5</v>
      </c>
      <c r="E11">
        <v>5.97</v>
      </c>
      <c r="F11">
        <v>1.194</v>
      </c>
      <c r="G11">
        <v>0.5373</v>
      </c>
      <c r="H11" t="str" cm="1">
        <f t="array" ref="H11">_xlfn.IFS(B11="Ara","Arabica",B11="Rob","Robusta",B11="Lib","Liberica",B11="Exc","Excelsa")</f>
        <v>Arabica</v>
      </c>
      <c r="I11" t="str" cm="1">
        <f t="array" ref="I11" xml:space="preserve"> _xlfn.IFS(C11="L","Light",C11="M","Medium",C11="D","Dark")</f>
        <v>Dark</v>
      </c>
    </row>
    <row r="12" spans="1:9" x14ac:dyDescent="0.3">
      <c r="A12" t="s">
        <v>6147</v>
      </c>
      <c r="B12" t="s">
        <v>6193</v>
      </c>
      <c r="C12" t="s">
        <v>6187</v>
      </c>
      <c r="D12" s="1">
        <v>1</v>
      </c>
      <c r="E12">
        <v>9.9499999999999993</v>
      </c>
      <c r="F12">
        <v>0.99499999999999988</v>
      </c>
      <c r="G12">
        <v>0.89549999999999985</v>
      </c>
      <c r="H12" t="str" cm="1">
        <f t="array" ref="H12">_xlfn.IFS(B12="Ara","Arabica",B12="Rob","Robusta",B12="Lib","Liberica",B12="Exc","Excelsa")</f>
        <v>Arabica</v>
      </c>
      <c r="I12" t="str" cm="1">
        <f t="array" ref="I12" xml:space="preserve"> _xlfn.IFS(C12="L","Light",C12="M","Medium",C12="D","Dark")</f>
        <v>Dark</v>
      </c>
    </row>
    <row r="13" spans="1:9" x14ac:dyDescent="0.3">
      <c r="A13" t="s">
        <v>6168</v>
      </c>
      <c r="B13" t="s">
        <v>6193</v>
      </c>
      <c r="C13" t="s">
        <v>6187</v>
      </c>
      <c r="D13" s="1">
        <v>2.5</v>
      </c>
      <c r="E13">
        <v>22.884999999999998</v>
      </c>
      <c r="F13">
        <v>0.91539999999999988</v>
      </c>
      <c r="G13">
        <v>2.0596499999999995</v>
      </c>
      <c r="H13" t="str" cm="1">
        <f t="array" ref="H13">_xlfn.IFS(B13="Ara","Arabica",B13="Rob","Robusta",B13="Lib","Liberica",B13="Exc","Excelsa")</f>
        <v>Arabica</v>
      </c>
      <c r="I13" t="str" cm="1">
        <f t="array" ref="I13" xml:space="preserve"> _xlfn.IFS(C13="L","Light",C13="M","Medium",C13="D","Dark")</f>
        <v>Dark</v>
      </c>
    </row>
    <row r="14" spans="1:9" x14ac:dyDescent="0.3">
      <c r="A14" t="s">
        <v>6178</v>
      </c>
      <c r="B14" t="s">
        <v>6192</v>
      </c>
      <c r="C14" t="s">
        <v>6186</v>
      </c>
      <c r="D14" s="1">
        <v>0.2</v>
      </c>
      <c r="E14">
        <v>3.5849999999999995</v>
      </c>
      <c r="F14">
        <v>1.7924999999999998</v>
      </c>
      <c r="G14">
        <v>0.21509999999999996</v>
      </c>
      <c r="H14" t="str" cm="1">
        <f t="array" ref="H14">_xlfn.IFS(B14="Ara","Arabica",B14="Rob","Robusta",B14="Lib","Liberica",B14="Exc","Excelsa")</f>
        <v>Robusta</v>
      </c>
      <c r="I14" t="str" cm="1">
        <f t="array" ref="I14" xml:space="preserve"> _xlfn.IFS(C14="L","Light",C14="M","Medium",C14="D","Dark")</f>
        <v>Light</v>
      </c>
    </row>
    <row r="15" spans="1:9" x14ac:dyDescent="0.3">
      <c r="A15" t="s">
        <v>6173</v>
      </c>
      <c r="B15" t="s">
        <v>6192</v>
      </c>
      <c r="C15" t="s">
        <v>6186</v>
      </c>
      <c r="D15" s="1">
        <v>0.5</v>
      </c>
      <c r="E15">
        <v>7.169999999999999</v>
      </c>
      <c r="F15">
        <v>1.4339999999999997</v>
      </c>
      <c r="G15">
        <v>0.43019999999999992</v>
      </c>
      <c r="H15" t="str" cm="1">
        <f t="array" ref="H15">_xlfn.IFS(B15="Ara","Arabica",B15="Rob","Robusta",B15="Lib","Liberica",B15="Exc","Excelsa")</f>
        <v>Robusta</v>
      </c>
      <c r="I15" t="str" cm="1">
        <f t="array" ref="I15" xml:space="preserve"> _xlfn.IFS(C15="L","Light",C15="M","Medium",C15="D","Dark")</f>
        <v>Light</v>
      </c>
    </row>
    <row r="16" spans="1:9" x14ac:dyDescent="0.3">
      <c r="A16" t="s">
        <v>6179</v>
      </c>
      <c r="B16" t="s">
        <v>6192</v>
      </c>
      <c r="C16" t="s">
        <v>6186</v>
      </c>
      <c r="D16" s="1">
        <v>1</v>
      </c>
      <c r="E16">
        <v>11.95</v>
      </c>
      <c r="F16">
        <v>1.1949999999999998</v>
      </c>
      <c r="G16">
        <v>0.71699999999999997</v>
      </c>
      <c r="H16" t="str" cm="1">
        <f t="array" ref="H16">_xlfn.IFS(B16="Ara","Arabica",B16="Rob","Robusta",B16="Lib","Liberica",B16="Exc","Excelsa")</f>
        <v>Robusta</v>
      </c>
      <c r="I16" t="str" cm="1">
        <f t="array" ref="I16" xml:space="preserve"> _xlfn.IFS(C16="L","Light",C16="M","Medium",C16="D","Dark")</f>
        <v>Light</v>
      </c>
    </row>
    <row r="17" spans="1:9" x14ac:dyDescent="0.3">
      <c r="A17" t="s">
        <v>6142</v>
      </c>
      <c r="B17" t="s">
        <v>6192</v>
      </c>
      <c r="C17" t="s">
        <v>6186</v>
      </c>
      <c r="D17" s="1">
        <v>2.5</v>
      </c>
      <c r="E17">
        <v>27.484999999999996</v>
      </c>
      <c r="F17">
        <v>1.0993999999999999</v>
      </c>
      <c r="G17">
        <v>1.6490999999999998</v>
      </c>
      <c r="H17" t="str" cm="1">
        <f t="array" ref="H17">_xlfn.IFS(B17="Ara","Arabica",B17="Rob","Robusta",B17="Lib","Liberica",B17="Exc","Excelsa")</f>
        <v>Robusta</v>
      </c>
      <c r="I17" t="str" cm="1">
        <f t="array" ref="I17" xml:space="preserve"> _xlfn.IFS(C17="L","Light",C17="M","Medium",C17="D","Dark")</f>
        <v>Light</v>
      </c>
    </row>
    <row r="18" spans="1:9" x14ac:dyDescent="0.3">
      <c r="A18" t="s">
        <v>6174</v>
      </c>
      <c r="B18" t="s">
        <v>6192</v>
      </c>
      <c r="C18" t="s">
        <v>6188</v>
      </c>
      <c r="D18" s="1">
        <v>0.2</v>
      </c>
      <c r="E18">
        <v>2.9849999999999999</v>
      </c>
      <c r="F18">
        <v>1.4924999999999999</v>
      </c>
      <c r="G18">
        <v>0.17909999999999998</v>
      </c>
      <c r="H18" t="str" cm="1">
        <f t="array" ref="H18">_xlfn.IFS(B18="Ara","Arabica",B18="Rob","Robusta",B18="Lib","Liberica",B18="Exc","Excelsa")</f>
        <v>Robusta</v>
      </c>
      <c r="I18" t="str" cm="1">
        <f t="array" ref="I18" xml:space="preserve"> _xlfn.IFS(C18="L","Light",C18="M","Medium",C18="D","Dark")</f>
        <v>Medium</v>
      </c>
    </row>
    <row r="19" spans="1:9" x14ac:dyDescent="0.3">
      <c r="A19" t="s">
        <v>6146</v>
      </c>
      <c r="B19" t="s">
        <v>6192</v>
      </c>
      <c r="C19" t="s">
        <v>6188</v>
      </c>
      <c r="D19" s="1">
        <v>0.5</v>
      </c>
      <c r="E19">
        <v>5.97</v>
      </c>
      <c r="F19">
        <v>1.194</v>
      </c>
      <c r="G19">
        <v>0.35819999999999996</v>
      </c>
      <c r="H19" t="str" cm="1">
        <f t="array" ref="H19">_xlfn.IFS(B19="Ara","Arabica",B19="Rob","Robusta",B19="Lib","Liberica",B19="Exc","Excelsa")</f>
        <v>Robusta</v>
      </c>
      <c r="I19" t="str" cm="1">
        <f t="array" ref="I19" xml:space="preserve"> _xlfn.IFS(C19="L","Light",C19="M","Medium",C19="D","Dark")</f>
        <v>Medium</v>
      </c>
    </row>
    <row r="20" spans="1:9" x14ac:dyDescent="0.3">
      <c r="A20" t="s">
        <v>6138</v>
      </c>
      <c r="B20" t="s">
        <v>6192</v>
      </c>
      <c r="C20" t="s">
        <v>6188</v>
      </c>
      <c r="D20" s="1">
        <v>1</v>
      </c>
      <c r="E20">
        <v>9.9499999999999993</v>
      </c>
      <c r="F20">
        <v>0.99499999999999988</v>
      </c>
      <c r="G20">
        <v>0.59699999999999998</v>
      </c>
      <c r="H20" t="str" cm="1">
        <f t="array" ref="H20">_xlfn.IFS(B20="Ara","Arabica",B20="Rob","Robusta",B20="Lib","Liberica",B20="Exc","Excelsa")</f>
        <v>Robusta</v>
      </c>
      <c r="I20" t="str" cm="1">
        <f t="array" ref="I20" xml:space="preserve"> _xlfn.IFS(C20="L","Light",C20="M","Medium",C20="D","Dark")</f>
        <v>Medium</v>
      </c>
    </row>
    <row r="21" spans="1:9" x14ac:dyDescent="0.3">
      <c r="A21" t="s">
        <v>6151</v>
      </c>
      <c r="B21" t="s">
        <v>6192</v>
      </c>
      <c r="C21" t="s">
        <v>6188</v>
      </c>
      <c r="D21" s="1">
        <v>2.5</v>
      </c>
      <c r="E21">
        <v>22.884999999999998</v>
      </c>
      <c r="F21">
        <v>0.91539999999999988</v>
      </c>
      <c r="G21">
        <v>1.3730999999999998</v>
      </c>
      <c r="H21" t="str" cm="1">
        <f t="array" ref="H21">_xlfn.IFS(B21="Ara","Arabica",B21="Rob","Robusta",B21="Lib","Liberica",B21="Exc","Excelsa")</f>
        <v>Robusta</v>
      </c>
      <c r="I21" t="str" cm="1">
        <f t="array" ref="I21" xml:space="preserve"> _xlfn.IFS(C21="L","Light",C21="M","Medium",C21="D","Dark")</f>
        <v>Medium</v>
      </c>
    </row>
    <row r="22" spans="1:9" x14ac:dyDescent="0.3">
      <c r="A22" t="s">
        <v>6163</v>
      </c>
      <c r="B22" t="s">
        <v>6192</v>
      </c>
      <c r="C22" t="s">
        <v>6187</v>
      </c>
      <c r="D22" s="1">
        <v>0.2</v>
      </c>
      <c r="E22">
        <v>2.6849999999999996</v>
      </c>
      <c r="F22">
        <v>1.3424999999999998</v>
      </c>
      <c r="G22">
        <v>0.16109999999999997</v>
      </c>
      <c r="H22" t="str" cm="1">
        <f t="array" ref="H22">_xlfn.IFS(B22="Ara","Arabica",B22="Rob","Robusta",B22="Lib","Liberica",B22="Exc","Excelsa")</f>
        <v>Robusta</v>
      </c>
      <c r="I22" t="str" cm="1">
        <f t="array" ref="I22" xml:space="preserve"> _xlfn.IFS(C22="L","Light",C22="M","Medium",C22="D","Dark")</f>
        <v>Dark</v>
      </c>
    </row>
    <row r="23" spans="1:9" x14ac:dyDescent="0.3">
      <c r="A23" t="s">
        <v>6172</v>
      </c>
      <c r="B23" t="s">
        <v>6192</v>
      </c>
      <c r="C23" t="s">
        <v>6187</v>
      </c>
      <c r="D23" s="1">
        <v>0.5</v>
      </c>
      <c r="E23">
        <v>5.3699999999999992</v>
      </c>
      <c r="F23">
        <v>1.0739999999999998</v>
      </c>
      <c r="G23">
        <v>0.32219999999999993</v>
      </c>
      <c r="H23" t="str" cm="1">
        <f t="array" ref="H23">_xlfn.IFS(B23="Ara","Arabica",B23="Rob","Robusta",B23="Lib","Liberica",B23="Exc","Excelsa")</f>
        <v>Robusta</v>
      </c>
      <c r="I23" t="str" cm="1">
        <f t="array" ref="I23" xml:space="preserve"> _xlfn.IFS(C23="L","Light",C23="M","Medium",C23="D","Dark")</f>
        <v>Dark</v>
      </c>
    </row>
    <row r="24" spans="1:9" x14ac:dyDescent="0.3">
      <c r="A24" t="s">
        <v>6177</v>
      </c>
      <c r="B24" t="s">
        <v>6192</v>
      </c>
      <c r="C24" t="s">
        <v>6187</v>
      </c>
      <c r="D24" s="1">
        <v>1</v>
      </c>
      <c r="E24">
        <v>8.9499999999999993</v>
      </c>
      <c r="F24">
        <v>0.89499999999999991</v>
      </c>
      <c r="G24">
        <v>0.53699999999999992</v>
      </c>
      <c r="H24" t="str" cm="1">
        <f t="array" ref="H24">_xlfn.IFS(B24="Ara","Arabica",B24="Rob","Robusta",B24="Lib","Liberica",B24="Exc","Excelsa")</f>
        <v>Robusta</v>
      </c>
      <c r="I24" t="str" cm="1">
        <f t="array" ref="I24" xml:space="preserve"> _xlfn.IFS(C24="L","Light",C24="M","Medium",C24="D","Dark")</f>
        <v>Dark</v>
      </c>
    </row>
    <row r="25" spans="1:9" x14ac:dyDescent="0.3">
      <c r="A25" t="s">
        <v>6149</v>
      </c>
      <c r="B25" t="s">
        <v>6192</v>
      </c>
      <c r="C25" t="s">
        <v>6187</v>
      </c>
      <c r="D25" s="1">
        <v>2.5</v>
      </c>
      <c r="E25">
        <v>20.584999999999997</v>
      </c>
      <c r="F25">
        <v>0.82339999999999991</v>
      </c>
      <c r="G25">
        <v>1.2350999999999999</v>
      </c>
      <c r="H25" t="str" cm="1">
        <f t="array" ref="H25">_xlfn.IFS(B25="Ara","Arabica",B25="Rob","Robusta",B25="Lib","Liberica",B25="Exc","Excelsa")</f>
        <v>Robusta</v>
      </c>
      <c r="I25" t="str" cm="1">
        <f t="array" ref="I25" xml:space="preserve"> _xlfn.IFS(C25="L","Light",C25="M","Medium",C25="D","Dark")</f>
        <v>Dark</v>
      </c>
    </row>
    <row r="26" spans="1:9" x14ac:dyDescent="0.3">
      <c r="A26" t="s">
        <v>6145</v>
      </c>
      <c r="B26" t="s">
        <v>6195</v>
      </c>
      <c r="C26" t="s">
        <v>6186</v>
      </c>
      <c r="D26" s="1">
        <v>0.2</v>
      </c>
      <c r="E26">
        <v>4.7549999999999999</v>
      </c>
      <c r="F26">
        <v>2.3774999999999999</v>
      </c>
      <c r="G26">
        <v>0.61814999999999998</v>
      </c>
      <c r="H26" t="str" cm="1">
        <f t="array" ref="H26">_xlfn.IFS(B26="Ara","Arabica",B26="Rob","Robusta",B26="Lib","Liberica",B26="Exc","Excelsa")</f>
        <v>Liberica</v>
      </c>
      <c r="I26" t="str" cm="1">
        <f t="array" ref="I26" xml:space="preserve"> _xlfn.IFS(C26="L","Light",C26="M","Medium",C26="D","Dark")</f>
        <v>Light</v>
      </c>
    </row>
    <row r="27" spans="1:9" x14ac:dyDescent="0.3">
      <c r="A27" t="s">
        <v>6161</v>
      </c>
      <c r="B27" t="s">
        <v>6195</v>
      </c>
      <c r="C27" t="s">
        <v>6186</v>
      </c>
      <c r="D27" s="1">
        <v>0.5</v>
      </c>
      <c r="E27">
        <v>9.51</v>
      </c>
      <c r="F27">
        <v>1.9019999999999999</v>
      </c>
      <c r="G27">
        <v>1.2363</v>
      </c>
      <c r="H27" t="str" cm="1">
        <f t="array" ref="H27">_xlfn.IFS(B27="Ara","Arabica",B27="Rob","Robusta",B27="Lib","Liberica",B27="Exc","Excelsa")</f>
        <v>Liberica</v>
      </c>
      <c r="I27" t="str" cm="1">
        <f t="array" ref="I27" xml:space="preserve"> _xlfn.IFS(C27="L","Light",C27="M","Medium",C27="D","Dark")</f>
        <v>Light</v>
      </c>
    </row>
    <row r="28" spans="1:9" x14ac:dyDescent="0.3">
      <c r="A28" t="s">
        <v>6170</v>
      </c>
      <c r="B28" t="s">
        <v>6195</v>
      </c>
      <c r="C28" t="s">
        <v>6186</v>
      </c>
      <c r="D28" s="1">
        <v>1</v>
      </c>
      <c r="E28">
        <v>15.85</v>
      </c>
      <c r="F28">
        <v>1.585</v>
      </c>
      <c r="G28">
        <v>2.0605000000000002</v>
      </c>
      <c r="H28" t="str" cm="1">
        <f t="array" ref="H28">_xlfn.IFS(B28="Ara","Arabica",B28="Rob","Robusta",B28="Lib","Liberica",B28="Exc","Excelsa")</f>
        <v>Liberica</v>
      </c>
      <c r="I28" t="str" cm="1">
        <f t="array" ref="I28" xml:space="preserve"> _xlfn.IFS(C28="L","Light",C28="M","Medium",C28="D","Dark")</f>
        <v>Light</v>
      </c>
    </row>
    <row r="29" spans="1:9" x14ac:dyDescent="0.3">
      <c r="A29" t="s">
        <v>6164</v>
      </c>
      <c r="B29" t="s">
        <v>6195</v>
      </c>
      <c r="C29" t="s">
        <v>6186</v>
      </c>
      <c r="D29" s="1">
        <v>2.5</v>
      </c>
      <c r="E29">
        <v>36.454999999999998</v>
      </c>
      <c r="F29">
        <v>1.4581999999999999</v>
      </c>
      <c r="G29">
        <v>4.7391499999999995</v>
      </c>
      <c r="H29" t="str" cm="1">
        <f t="array" ref="H29">_xlfn.IFS(B29="Ara","Arabica",B29="Rob","Robusta",B29="Lib","Liberica",B29="Exc","Excelsa")</f>
        <v>Liberica</v>
      </c>
      <c r="I29" t="str" cm="1">
        <f t="array" ref="I29" xml:space="preserve"> _xlfn.IFS(C29="L","Light",C29="M","Medium",C29="D","Dark")</f>
        <v>Light</v>
      </c>
    </row>
    <row r="30" spans="1:9" x14ac:dyDescent="0.3">
      <c r="A30" t="s">
        <v>6159</v>
      </c>
      <c r="B30" t="s">
        <v>6195</v>
      </c>
      <c r="C30" t="s">
        <v>6188</v>
      </c>
      <c r="D30" s="1">
        <v>0.2</v>
      </c>
      <c r="E30">
        <v>4.3650000000000002</v>
      </c>
      <c r="F30">
        <v>2.1825000000000001</v>
      </c>
      <c r="G30">
        <v>0.56745000000000001</v>
      </c>
      <c r="H30" t="str" cm="1">
        <f t="array" ref="H30">_xlfn.IFS(B30="Ara","Arabica",B30="Rob","Robusta",B30="Lib","Liberica",B30="Exc","Excelsa")</f>
        <v>Liberica</v>
      </c>
      <c r="I30" t="str" cm="1">
        <f t="array" ref="I30" xml:space="preserve"> _xlfn.IFS(C30="L","Light",C30="M","Medium",C30="D","Dark")</f>
        <v>Medium</v>
      </c>
    </row>
    <row r="31" spans="1:9" x14ac:dyDescent="0.3">
      <c r="A31" t="s">
        <v>6160</v>
      </c>
      <c r="B31" t="s">
        <v>6195</v>
      </c>
      <c r="C31" t="s">
        <v>6188</v>
      </c>
      <c r="D31" s="1">
        <v>0.5</v>
      </c>
      <c r="E31">
        <v>8.73</v>
      </c>
      <c r="F31">
        <v>1.746</v>
      </c>
      <c r="G31">
        <v>1.1349</v>
      </c>
      <c r="H31" t="str" cm="1">
        <f t="array" ref="H31">_xlfn.IFS(B31="Ara","Arabica",B31="Rob","Robusta",B31="Lib","Liberica",B31="Exc","Excelsa")</f>
        <v>Liberica</v>
      </c>
      <c r="I31" t="str" cm="1">
        <f t="array" ref="I31" xml:space="preserve"> _xlfn.IFS(C31="L","Light",C31="M","Medium",C31="D","Dark")</f>
        <v>Medium</v>
      </c>
    </row>
    <row r="32" spans="1:9" x14ac:dyDescent="0.3">
      <c r="A32" t="s">
        <v>6162</v>
      </c>
      <c r="B32" t="s">
        <v>6195</v>
      </c>
      <c r="C32" t="s">
        <v>6188</v>
      </c>
      <c r="D32" s="1">
        <v>1</v>
      </c>
      <c r="E32">
        <v>14.55</v>
      </c>
      <c r="F32">
        <v>1.4550000000000001</v>
      </c>
      <c r="G32">
        <v>1.8915000000000002</v>
      </c>
      <c r="H32" t="str" cm="1">
        <f t="array" ref="H32">_xlfn.IFS(B32="Ara","Arabica",B32="Rob","Robusta",B32="Lib","Liberica",B32="Exc","Excelsa")</f>
        <v>Liberica</v>
      </c>
      <c r="I32" t="str" cm="1">
        <f t="array" ref="I32" xml:space="preserve"> _xlfn.IFS(C32="L","Light",C32="M","Medium",C32="D","Dark")</f>
        <v>Medium</v>
      </c>
    </row>
    <row r="33" spans="1:9" x14ac:dyDescent="0.3">
      <c r="A33" t="s">
        <v>6181</v>
      </c>
      <c r="B33" t="s">
        <v>6195</v>
      </c>
      <c r="C33" t="s">
        <v>6188</v>
      </c>
      <c r="D33" s="1">
        <v>2.5</v>
      </c>
      <c r="E33">
        <v>33.464999999999996</v>
      </c>
      <c r="F33">
        <v>1.3385999999999998</v>
      </c>
      <c r="G33">
        <v>4.3504499999999995</v>
      </c>
      <c r="H33" t="str" cm="1">
        <f t="array" ref="H33">_xlfn.IFS(B33="Ara","Arabica",B33="Rob","Robusta",B33="Lib","Liberica",B33="Exc","Excelsa")</f>
        <v>Liberica</v>
      </c>
      <c r="I33" t="str" cm="1">
        <f t="array" ref="I33" xml:space="preserve"> _xlfn.IFS(C33="L","Light",C33="M","Medium",C33="D","Dark")</f>
        <v>Medium</v>
      </c>
    </row>
    <row r="34" spans="1:9" x14ac:dyDescent="0.3">
      <c r="A34" t="s">
        <v>6150</v>
      </c>
      <c r="B34" t="s">
        <v>6195</v>
      </c>
      <c r="C34" t="s">
        <v>6187</v>
      </c>
      <c r="D34" s="1">
        <v>0.2</v>
      </c>
      <c r="E34">
        <v>3.8849999999999998</v>
      </c>
      <c r="F34">
        <v>1.9424999999999999</v>
      </c>
      <c r="G34">
        <v>0.50505</v>
      </c>
      <c r="H34" t="str" cm="1">
        <f t="array" ref="H34">_xlfn.IFS(B34="Ara","Arabica",B34="Rob","Robusta",B34="Lib","Liberica",B34="Exc","Excelsa")</f>
        <v>Liberica</v>
      </c>
      <c r="I34" t="str" cm="1">
        <f t="array" ref="I34" xml:space="preserve"> _xlfn.IFS(C34="L","Light",C34="M","Medium",C34="D","Dark")</f>
        <v>Dark</v>
      </c>
    </row>
    <row r="35" spans="1:9" x14ac:dyDescent="0.3">
      <c r="A35" t="s">
        <v>6169</v>
      </c>
      <c r="B35" t="s">
        <v>6195</v>
      </c>
      <c r="C35" t="s">
        <v>6187</v>
      </c>
      <c r="D35" s="1">
        <v>0.5</v>
      </c>
      <c r="E35">
        <v>7.77</v>
      </c>
      <c r="F35">
        <v>1.5539999999999998</v>
      </c>
      <c r="G35">
        <v>1.0101</v>
      </c>
      <c r="H35" t="str" cm="1">
        <f t="array" ref="H35">_xlfn.IFS(B35="Ara","Arabica",B35="Rob","Robusta",B35="Lib","Liberica",B35="Exc","Excelsa")</f>
        <v>Liberica</v>
      </c>
      <c r="I35" t="str" cm="1">
        <f t="array" ref="I35" xml:space="preserve"> _xlfn.IFS(C35="L","Light",C35="M","Medium",C35="D","Dark")</f>
        <v>Dark</v>
      </c>
    </row>
    <row r="36" spans="1:9" x14ac:dyDescent="0.3">
      <c r="A36" t="s">
        <v>6143</v>
      </c>
      <c r="B36" t="s">
        <v>6195</v>
      </c>
      <c r="C36" t="s">
        <v>6187</v>
      </c>
      <c r="D36" s="1">
        <v>1</v>
      </c>
      <c r="E36">
        <v>12.95</v>
      </c>
      <c r="F36">
        <v>1.2949999999999999</v>
      </c>
      <c r="G36">
        <v>1.6835</v>
      </c>
      <c r="H36" t="str" cm="1">
        <f t="array" ref="H36">_xlfn.IFS(B36="Ara","Arabica",B36="Rob","Robusta",B36="Lib","Liberica",B36="Exc","Excelsa")</f>
        <v>Liberica</v>
      </c>
      <c r="I36" t="str" cm="1">
        <f t="array" ref="I36" xml:space="preserve"> _xlfn.IFS(C36="L","Light",C36="M","Medium",C36="D","Dark")</f>
        <v>Dark</v>
      </c>
    </row>
    <row r="37" spans="1:9" x14ac:dyDescent="0.3">
      <c r="A37" t="s">
        <v>6165</v>
      </c>
      <c r="B37" t="s">
        <v>6195</v>
      </c>
      <c r="C37" t="s">
        <v>6187</v>
      </c>
      <c r="D37" s="1">
        <v>2.5</v>
      </c>
      <c r="E37">
        <v>29.784999999999997</v>
      </c>
      <c r="F37">
        <v>1.1913999999999998</v>
      </c>
      <c r="G37">
        <v>3.8720499999999998</v>
      </c>
      <c r="H37" t="str" cm="1">
        <f t="array" ref="H37">_xlfn.IFS(B37="Ara","Arabica",B37="Rob","Robusta",B37="Lib","Liberica",B37="Exc","Excelsa")</f>
        <v>Liberica</v>
      </c>
      <c r="I37" t="str" cm="1">
        <f t="array" ref="I37" xml:space="preserve"> _xlfn.IFS(C37="L","Light",C37="M","Medium",C37="D","Dark")</f>
        <v>Dark</v>
      </c>
    </row>
    <row r="38" spans="1:9" x14ac:dyDescent="0.3">
      <c r="A38" t="s">
        <v>6184</v>
      </c>
      <c r="B38" t="s">
        <v>6194</v>
      </c>
      <c r="C38" t="s">
        <v>6186</v>
      </c>
      <c r="D38" s="1">
        <v>0.2</v>
      </c>
      <c r="E38">
        <v>4.4550000000000001</v>
      </c>
      <c r="F38">
        <v>2.2275</v>
      </c>
      <c r="G38">
        <v>0.49004999999999999</v>
      </c>
      <c r="H38" t="str" cm="1">
        <f t="array" ref="H38">_xlfn.IFS(B38="Ara","Arabica",B38="Rob","Robusta",B38="Lib","Liberica",B38="Exc","Excelsa")</f>
        <v>Excelsa</v>
      </c>
      <c r="I38" t="str" cm="1">
        <f t="array" ref="I38" xml:space="preserve"> _xlfn.IFS(C38="L","Light",C38="M","Medium",C38="D","Dark")</f>
        <v>Light</v>
      </c>
    </row>
    <row r="39" spans="1:9" x14ac:dyDescent="0.3">
      <c r="A39" t="s">
        <v>6176</v>
      </c>
      <c r="B39" t="s">
        <v>6194</v>
      </c>
      <c r="C39" t="s">
        <v>6186</v>
      </c>
      <c r="D39" s="1">
        <v>0.5</v>
      </c>
      <c r="E39">
        <v>8.91</v>
      </c>
      <c r="F39">
        <v>1.782</v>
      </c>
      <c r="G39">
        <v>0.98009999999999997</v>
      </c>
      <c r="H39" t="str" cm="1">
        <f t="array" ref="H39">_xlfn.IFS(B39="Ara","Arabica",B39="Rob","Robusta",B39="Lib","Liberica",B39="Exc","Excelsa")</f>
        <v>Excelsa</v>
      </c>
      <c r="I39" t="str" cm="1">
        <f t="array" ref="I39" xml:space="preserve"> _xlfn.IFS(C39="L","Light",C39="M","Medium",C39="D","Dark")</f>
        <v>Light</v>
      </c>
    </row>
    <row r="40" spans="1:9" x14ac:dyDescent="0.3">
      <c r="A40" t="s">
        <v>6171</v>
      </c>
      <c r="B40" t="s">
        <v>6194</v>
      </c>
      <c r="C40" t="s">
        <v>6186</v>
      </c>
      <c r="D40" s="1">
        <v>1</v>
      </c>
      <c r="E40">
        <v>14.85</v>
      </c>
      <c r="F40">
        <v>1.4849999999999999</v>
      </c>
      <c r="G40">
        <v>1.6335</v>
      </c>
      <c r="H40" t="str" cm="1">
        <f t="array" ref="H40">_xlfn.IFS(B40="Ara","Arabica",B40="Rob","Robusta",B40="Lib","Liberica",B40="Exc","Excelsa")</f>
        <v>Excelsa</v>
      </c>
      <c r="I40" t="str" cm="1">
        <f t="array" ref="I40" xml:space="preserve"> _xlfn.IFS(C40="L","Light",C40="M","Medium",C40="D","Dark")</f>
        <v>Light</v>
      </c>
    </row>
    <row r="41" spans="1:9" x14ac:dyDescent="0.3">
      <c r="A41" t="s">
        <v>6148</v>
      </c>
      <c r="B41" t="s">
        <v>6194</v>
      </c>
      <c r="C41" t="s">
        <v>6186</v>
      </c>
      <c r="D41" s="1">
        <v>2.5</v>
      </c>
      <c r="E41">
        <v>34.154999999999994</v>
      </c>
      <c r="F41">
        <v>1.3661999999999999</v>
      </c>
      <c r="G41">
        <v>3.7570499999999996</v>
      </c>
      <c r="H41" t="str" cm="1">
        <f t="array" ref="H41">_xlfn.IFS(B41="Ara","Arabica",B41="Rob","Robusta",B41="Lib","Liberica",B41="Exc","Excelsa")</f>
        <v>Excelsa</v>
      </c>
      <c r="I41" t="str" cm="1">
        <f t="array" ref="I41" xml:space="preserve"> _xlfn.IFS(C41="L","Light",C41="M","Medium",C41="D","Dark")</f>
        <v>Light</v>
      </c>
    </row>
    <row r="42" spans="1:9" x14ac:dyDescent="0.3">
      <c r="A42" t="s">
        <v>6156</v>
      </c>
      <c r="B42" t="s">
        <v>6194</v>
      </c>
      <c r="C42" t="s">
        <v>6188</v>
      </c>
      <c r="D42" s="1">
        <v>0.2</v>
      </c>
      <c r="E42">
        <v>4.125</v>
      </c>
      <c r="F42">
        <v>2.0625</v>
      </c>
      <c r="G42">
        <v>0.45374999999999999</v>
      </c>
      <c r="H42" t="str" cm="1">
        <f t="array" ref="H42">_xlfn.IFS(B42="Ara","Arabica",B42="Rob","Robusta",B42="Lib","Liberica",B42="Exc","Excelsa")</f>
        <v>Excelsa</v>
      </c>
      <c r="I42" t="str" cm="1">
        <f t="array" ref="I42" xml:space="preserve"> _xlfn.IFS(C42="L","Light",C42="M","Medium",C42="D","Dark")</f>
        <v>Medium</v>
      </c>
    </row>
    <row r="43" spans="1:9" x14ac:dyDescent="0.3">
      <c r="A43" t="s">
        <v>6139</v>
      </c>
      <c r="B43" t="s">
        <v>6194</v>
      </c>
      <c r="C43" t="s">
        <v>6188</v>
      </c>
      <c r="D43" s="1">
        <v>0.5</v>
      </c>
      <c r="E43">
        <v>8.25</v>
      </c>
      <c r="F43">
        <v>1.65</v>
      </c>
      <c r="G43">
        <v>0.90749999999999997</v>
      </c>
      <c r="H43" t="str" cm="1">
        <f t="array" ref="H43">_xlfn.IFS(B43="Ara","Arabica",B43="Rob","Robusta",B43="Lib","Liberica",B43="Exc","Excelsa")</f>
        <v>Excelsa</v>
      </c>
      <c r="I43" t="str" cm="1">
        <f t="array" ref="I43" xml:space="preserve"> _xlfn.IFS(C43="L","Light",C43="M","Medium",C43="D","Dark")</f>
        <v>Medium</v>
      </c>
    </row>
    <row r="44" spans="1:9" x14ac:dyDescent="0.3">
      <c r="A44" t="s">
        <v>6141</v>
      </c>
      <c r="B44" t="s">
        <v>6194</v>
      </c>
      <c r="C44" t="s">
        <v>6188</v>
      </c>
      <c r="D44" s="1">
        <v>1</v>
      </c>
      <c r="E44">
        <v>13.75</v>
      </c>
      <c r="F44">
        <v>1.375</v>
      </c>
      <c r="G44">
        <v>1.5125</v>
      </c>
      <c r="H44" t="str" cm="1">
        <f t="array" ref="H44">_xlfn.IFS(B44="Ara","Arabica",B44="Rob","Robusta",B44="Lib","Liberica",B44="Exc","Excelsa")</f>
        <v>Excelsa</v>
      </c>
      <c r="I44" t="str" cm="1">
        <f t="array" ref="I44" xml:space="preserve"> _xlfn.IFS(C44="L","Light",C44="M","Medium",C44="D","Dark")</f>
        <v>Medium</v>
      </c>
    </row>
    <row r="45" spans="1:9" x14ac:dyDescent="0.3">
      <c r="A45" t="s">
        <v>6166</v>
      </c>
      <c r="B45" t="s">
        <v>6194</v>
      </c>
      <c r="C45" t="s">
        <v>6188</v>
      </c>
      <c r="D45" s="1">
        <v>2.5</v>
      </c>
      <c r="E45">
        <v>31.624999999999996</v>
      </c>
      <c r="F45">
        <v>1.2649999999999999</v>
      </c>
      <c r="G45">
        <v>3.4787499999999998</v>
      </c>
      <c r="H45" t="str" cm="1">
        <f t="array" ref="H45">_xlfn.IFS(B45="Ara","Arabica",B45="Rob","Robusta",B45="Lib","Liberica",B45="Exc","Excelsa")</f>
        <v>Excelsa</v>
      </c>
      <c r="I45" t="str" cm="1">
        <f t="array" ref="I45" xml:space="preserve"> _xlfn.IFS(C45="L","Light",C45="M","Medium",C45="D","Dark")</f>
        <v>Medium</v>
      </c>
    </row>
    <row r="46" spans="1:9" x14ac:dyDescent="0.3">
      <c r="A46" t="s">
        <v>6153</v>
      </c>
      <c r="B46" t="s">
        <v>6194</v>
      </c>
      <c r="C46" t="s">
        <v>6187</v>
      </c>
      <c r="D46" s="1">
        <v>0.2</v>
      </c>
      <c r="E46">
        <v>3.645</v>
      </c>
      <c r="F46">
        <v>1.8225</v>
      </c>
      <c r="G46">
        <v>0.40095000000000003</v>
      </c>
      <c r="H46" t="str" cm="1">
        <f t="array" ref="H46">_xlfn.IFS(B46="Ara","Arabica",B46="Rob","Robusta",B46="Lib","Liberica",B46="Exc","Excelsa")</f>
        <v>Excelsa</v>
      </c>
      <c r="I46" t="str" cm="1">
        <f t="array" ref="I46" xml:space="preserve"> _xlfn.IFS(C46="L","Light",C46="M","Medium",C46="D","Dark")</f>
        <v>Dark</v>
      </c>
    </row>
    <row r="47" spans="1:9" x14ac:dyDescent="0.3">
      <c r="A47" t="s">
        <v>6144</v>
      </c>
      <c r="B47" t="s">
        <v>6194</v>
      </c>
      <c r="C47" t="s">
        <v>6187</v>
      </c>
      <c r="D47" s="1">
        <v>0.5</v>
      </c>
      <c r="E47">
        <v>7.29</v>
      </c>
      <c r="F47">
        <v>1.458</v>
      </c>
      <c r="G47">
        <v>0.80190000000000006</v>
      </c>
      <c r="H47" t="str" cm="1">
        <f t="array" ref="H47">_xlfn.IFS(B47="Ara","Arabica",B47="Rob","Robusta",B47="Lib","Liberica",B47="Exc","Excelsa")</f>
        <v>Excelsa</v>
      </c>
      <c r="I47" t="str" cm="1">
        <f t="array" ref="I47" xml:space="preserve"> _xlfn.IFS(C47="L","Light",C47="M","Medium",C47="D","Dark")</f>
        <v>Dark</v>
      </c>
    </row>
    <row r="48" spans="1:9" x14ac:dyDescent="0.3">
      <c r="A48" t="s">
        <v>6183</v>
      </c>
      <c r="B48" t="s">
        <v>6194</v>
      </c>
      <c r="C48" t="s">
        <v>6187</v>
      </c>
      <c r="D48" s="1">
        <v>1</v>
      </c>
      <c r="E48">
        <v>12.15</v>
      </c>
      <c r="F48">
        <v>1.2150000000000001</v>
      </c>
      <c r="G48">
        <v>1.3365</v>
      </c>
      <c r="H48" t="str" cm="1">
        <f t="array" ref="H48">_xlfn.IFS(B48="Ara","Arabica",B48="Rob","Robusta",B48="Lib","Liberica",B48="Exc","Excelsa")</f>
        <v>Excelsa</v>
      </c>
      <c r="I48" t="str" cm="1">
        <f t="array" ref="I48" xml:space="preserve"> _xlfn.IFS(C48="L","Light",C48="M","Medium",C48="D","Dark")</f>
        <v>Dark</v>
      </c>
    </row>
    <row r="49" spans="1:9" x14ac:dyDescent="0.3">
      <c r="A49" t="s">
        <v>6185</v>
      </c>
      <c r="B49" t="s">
        <v>6194</v>
      </c>
      <c r="C49" t="s">
        <v>6187</v>
      </c>
      <c r="D49" s="1">
        <v>2.5</v>
      </c>
      <c r="E49">
        <v>27.945</v>
      </c>
      <c r="F49">
        <v>1.1177999999999999</v>
      </c>
      <c r="G49">
        <v>3.07395</v>
      </c>
      <c r="H49" t="str" cm="1">
        <f t="array" ref="H49">_xlfn.IFS(B49="Ara","Arabica",B49="Rob","Robusta",B49="Lib","Liberica",B49="Exc","Excelsa")</f>
        <v>Excelsa</v>
      </c>
      <c r="I49" t="str" cm="1">
        <f t="array" ref="I49" xml:space="preserve"> _xlfn.IFS(C49="L","Light",C49="M","Medium",C49="D","Dark")</f>
        <v>Dark</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Bar</vt:lpstr>
      <vt:lpstr>total Sales Line Chart</vt:lpstr>
      <vt:lpstr>Country Pie 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Prince kumar dev</cp:lastModifiedBy>
  <cp:revision/>
  <cp:lastPrinted>2024-02-29T09:11:02Z</cp:lastPrinted>
  <dcterms:created xsi:type="dcterms:W3CDTF">2022-11-26T09:51:45Z</dcterms:created>
  <dcterms:modified xsi:type="dcterms:W3CDTF">2024-02-29T09:12:27Z</dcterms:modified>
  <cp:category/>
  <cp:contentStatus/>
</cp:coreProperties>
</file>