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osilva/Desktop/Analysis Projects/Unit 1 - Excel/Challenge/Instructions/"/>
    </mc:Choice>
  </mc:AlternateContent>
  <xr:revisionPtr revIDLastSave="0" documentId="13_ncr:1_{1D4017FD-5CE0-4146-9143-4CD8E87A35A1}" xr6:coauthVersionLast="47" xr6:coauthVersionMax="47" xr10:uidLastSave="{00000000-0000-0000-0000-000000000000}"/>
  <bookViews>
    <workbookView xWindow="12900" yWindow="760" windowWidth="27440" windowHeight="19400" activeTab="5" xr2:uid="{00000000-000D-0000-FFFF-FFFF00000000}"/>
  </bookViews>
  <sheets>
    <sheet name="Crowdfunding" sheetId="1" r:id="rId1"/>
    <sheet name="Outcome per Category" sheetId="2" r:id="rId2"/>
    <sheet name="Outcome per Sub-category" sheetId="3" r:id="rId3"/>
    <sheet name="Outcome per Date Created" sheetId="8" r:id="rId4"/>
    <sheet name="Crowfunding Goal Analysis" sheetId="9" r:id="rId5"/>
    <sheet name="Statistical Analysis" sheetId="10" r:id="rId6"/>
  </sheets>
  <definedNames>
    <definedName name="_xlnm._FilterDatabase" localSheetId="0" hidden="1">Crowdfunding!$A$1:$V$1001</definedName>
    <definedName name="_xlnm._FilterDatabase" localSheetId="5" hidden="1">'Statistical Analysis'!$B$1:$B$1</definedName>
    <definedName name="_xlchart.v1.0" hidden="1">'Statistical Analysis'!$E$2:$E$365</definedName>
    <definedName name="_xlchart.v1.1" hidden="1">'Statistical Analysis'!$B$2:$B$566</definedName>
    <definedName name="_xlchart.v1.2" hidden="1">'Statistical Analysis'!$E$2:$E$365</definedName>
  </definedNames>
  <calcPr calcId="191029"/>
  <pivotCaches>
    <pivotCache cacheId="54" r:id="rId7"/>
    <pivotCache cacheId="5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0" l="1"/>
  <c r="K26" i="10"/>
  <c r="K25" i="10"/>
  <c r="H32" i="10"/>
  <c r="H31" i="10"/>
  <c r="H30" i="10"/>
  <c r="H29" i="10"/>
  <c r="H27" i="10"/>
  <c r="H26" i="10"/>
  <c r="H25" i="10"/>
  <c r="K3" i="10"/>
  <c r="K7" i="10"/>
  <c r="K6" i="10"/>
  <c r="K5" i="10"/>
  <c r="K4" i="10"/>
  <c r="K2" i="10"/>
  <c r="H7" i="10"/>
  <c r="H6" i="10"/>
  <c r="H5" i="10"/>
  <c r="H4" i="10"/>
  <c r="H3" i="10"/>
  <c r="H2" i="10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7" i="9"/>
  <c r="B9" i="9"/>
  <c r="B8" i="9"/>
  <c r="B6" i="9"/>
  <c r="B5" i="9"/>
  <c r="B4" i="9"/>
  <c r="B3" i="9"/>
  <c r="B2" i="9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K29" i="10" l="1"/>
  <c r="K30" i="10" s="1"/>
  <c r="K31" i="10" s="1"/>
  <c r="E2" i="9"/>
  <c r="F2" i="9" s="1"/>
  <c r="E10" i="9"/>
  <c r="H10" i="9" s="1"/>
  <c r="E6" i="9"/>
  <c r="H6" i="9" s="1"/>
  <c r="E13" i="9"/>
  <c r="G13" i="9" s="1"/>
  <c r="E9" i="9"/>
  <c r="F9" i="9" s="1"/>
  <c r="E5" i="9"/>
  <c r="H5" i="9" s="1"/>
  <c r="E12" i="9"/>
  <c r="H12" i="9" s="1"/>
  <c r="E8" i="9"/>
  <c r="H8" i="9" s="1"/>
  <c r="E4" i="9"/>
  <c r="G4" i="9" s="1"/>
  <c r="E11" i="9"/>
  <c r="H11" i="9" s="1"/>
  <c r="E7" i="9"/>
  <c r="F7" i="9" s="1"/>
  <c r="E3" i="9"/>
  <c r="G3" i="9" s="1"/>
  <c r="K32" i="10" l="1"/>
  <c r="G9" i="9"/>
  <c r="G2" i="9"/>
  <c r="H4" i="9"/>
  <c r="H9" i="9"/>
  <c r="F4" i="9"/>
  <c r="G11" i="9"/>
  <c r="G5" i="9"/>
  <c r="F12" i="9"/>
  <c r="F11" i="9"/>
  <c r="F5" i="9"/>
  <c r="H2" i="9"/>
  <c r="H13" i="9"/>
  <c r="H3" i="9"/>
  <c r="H7" i="9"/>
  <c r="F6" i="9"/>
  <c r="G12" i="9"/>
  <c r="F8" i="9"/>
  <c r="G6" i="9"/>
  <c r="F13" i="9"/>
  <c r="G8" i="9"/>
  <c r="G7" i="9"/>
  <c r="F3" i="9"/>
  <c r="F10" i="9"/>
  <c r="G10" i="9"/>
</calcChain>
</file>

<file path=xl/sharedStrings.xml><?xml version="1.0" encoding="utf-8"?>
<sst xmlns="http://schemas.openxmlformats.org/spreadsheetml/2006/main" count="9113" uniqueCount="2132">
  <si>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</si>
  <si>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</si>
  <si>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</si>
  <si>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</si>
  <si>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</si>
  <si>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</si>
  <si>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</si>
  <si>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</si>
  <si>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</si>
  <si>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</si>
  <si>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</si>
  <si>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</si>
  <si>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</si>
  <si>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</si>
  <si>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</si>
  <si>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</si>
  <si>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</si>
  <si>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</si>
  <si>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</si>
  <si>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</si>
  <si>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</si>
  <si>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</si>
  <si>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</si>
  <si>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</si>
  <si>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</si>
  <si>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</si>
  <si>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</si>
  <si>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</si>
  <si>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</si>
  <si>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</si>
  <si>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</si>
  <si>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</si>
  <si>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</si>
  <si>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</si>
  <si>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</si>
  <si>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</si>
  <si>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</si>
  <si>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</si>
  <si>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</si>
  <si>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</si>
  <si>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</si>
  <si>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</si>
  <si>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</si>
  <si>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</si>
  <si>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</si>
  <si>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</si>
  <si>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</si>
  <si>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</si>
  <si>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</si>
  <si>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</si>
  <si>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</si>
  <si>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</si>
  <si>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</si>
  <si>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</si>
  <si>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</si>
  <si>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</si>
  <si>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</si>
  <si>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</si>
  <si>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</si>
  <si>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</si>
  <si>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</si>
  <si>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</si>
  <si>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</si>
  <si>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</si>
  <si>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</si>
  <si>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</si>
  <si>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</si>
  <si>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</si>
  <si>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</si>
  <si>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</si>
  <si>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</si>
  <si>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</si>
  <si>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</si>
  <si>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</si>
  <si>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</si>
  <si>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</si>
  <si>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</si>
  <si>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</si>
  <si>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</si>
  <si>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</si>
  <si>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</si>
  <si>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</si>
  <si>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</si>
  <si>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</si>
  <si>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</si>
  <si>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</si>
  <si>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</si>
  <si>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</si>
  <si>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</si>
  <si>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</si>
  <si>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</si>
  <si>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</si>
  <si>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</si>
  <si>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</si>
  <si>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</si>
  <si>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</si>
  <si>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</si>
  <si>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</si>
  <si>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</si>
  <si>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</si>
  <si>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</si>
  <si>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</si>
  <si>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</si>
  <si>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</si>
  <si>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</si>
  <si>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</si>
  <si>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</si>
  <si>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</si>
  <si>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</si>
  <si>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</si>
  <si>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</si>
  <si>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</si>
  <si>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</si>
  <si>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</si>
  <si>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</si>
  <si>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</si>
  <si>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</si>
  <si>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</si>
  <si>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</si>
  <si>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</si>
  <si>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</si>
  <si>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</si>
  <si>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</si>
  <si>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</si>
  <si>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</si>
  <si>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</si>
  <si>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</si>
  <si>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</si>
  <si>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</si>
  <si>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</si>
  <si>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</si>
  <si>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</si>
  <si>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</si>
  <si>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</si>
  <si>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</si>
  <si>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</si>
  <si>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</si>
  <si>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</si>
  <si>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</si>
  <si>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</si>
  <si>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</si>
  <si>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</si>
  <si>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</si>
  <si>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</si>
  <si>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</si>
  <si>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</si>
  <si>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</si>
  <si>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</si>
  <si>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</si>
  <si>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</si>
  <si>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</si>
  <si>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</si>
  <si>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</si>
  <si>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</si>
  <si>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</si>
  <si>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</si>
  <si>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</si>
  <si>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</si>
  <si>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</si>
  <si>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</si>
  <si>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</si>
  <si>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</si>
  <si>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</si>
  <si>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</si>
  <si>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</si>
  <si>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</si>
  <si>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</si>
  <si>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</si>
  <si>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</si>
  <si>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</si>
  <si>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</si>
  <si>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</si>
  <si>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</si>
  <si>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</si>
  <si>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</si>
  <si>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</si>
  <si>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</si>
  <si>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</si>
  <si>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</si>
  <si>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</si>
  <si>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</si>
  <si>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</si>
  <si>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</si>
  <si>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</si>
  <si>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</si>
  <si>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</si>
  <si>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</si>
  <si>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</si>
  <si>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</si>
  <si>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</si>
  <si>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</si>
  <si>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</si>
  <si>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</si>
  <si>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</si>
  <si>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</si>
  <si>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</si>
  <si>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</si>
  <si>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</si>
  <si>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</si>
  <si>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</si>
  <si>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</si>
  <si>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</si>
  <si>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</si>
  <si>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</si>
  <si>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</si>
  <si>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</si>
  <si>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</si>
  <si>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</si>
  <si>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</si>
  <si>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</si>
  <si>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</si>
  <si>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</si>
  <si>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</si>
  <si>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</si>
  <si>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</si>
  <si>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</si>
  <si>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</si>
  <si>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</si>
  <si>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</si>
  <si>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</si>
  <si>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</si>
  <si>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</si>
  <si>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</si>
  <si>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</si>
  <si>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</si>
  <si>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</si>
  <si>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</si>
  <si>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</si>
  <si>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</si>
  <si>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</si>
  <si>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</si>
  <si>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</si>
  <si>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</si>
  <si>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</si>
  <si>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</si>
  <si>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</si>
  <si>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</si>
  <si>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</si>
  <si>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</si>
  <si>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</si>
  <si>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</si>
  <si>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</si>
  <si>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</si>
  <si>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</si>
  <si>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</si>
  <si>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</si>
  <si>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</si>
  <si>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</si>
  <si>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</si>
  <si>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</si>
  <si>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</si>
  <si>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</si>
  <si>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</si>
  <si>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</si>
  <si>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</si>
  <si>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</si>
  <si>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</si>
  <si>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</si>
  <si>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</si>
  <si>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</si>
  <si>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</si>
  <si>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</si>
  <si>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</si>
  <si>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</si>
  <si>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</si>
  <si>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</si>
  <si>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</si>
  <si>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</si>
  <si>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</si>
  <si>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</si>
  <si>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</si>
  <si>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</si>
  <si>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</si>
  <si>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</si>
  <si>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</si>
  <si>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</si>
  <si>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</si>
  <si>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</si>
  <si>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</si>
  <si>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</si>
  <si>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</si>
  <si>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</si>
  <si>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</si>
  <si>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</si>
  <si>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</si>
  <si>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</si>
  <si>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</si>
  <si>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</si>
  <si>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</si>
  <si>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</si>
  <si>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</si>
  <si>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</si>
  <si>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</si>
  <si>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</si>
  <si>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</si>
  <si>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</si>
  <si>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</si>
  <si>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</si>
  <si>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</si>
  <si>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</si>
  <si>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</si>
  <si>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</si>
  <si>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</si>
  <si>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</si>
  <si>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</si>
  <si>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</si>
  <si>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</si>
  <si>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</si>
  <si>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</si>
  <si>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</si>
  <si>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</si>
  <si>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</si>
  <si>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</si>
  <si>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</si>
  <si>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</si>
  <si>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</si>
  <si>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</si>
  <si>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</si>
  <si>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</si>
  <si>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</si>
  <si>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</si>
  <si>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</si>
  <si>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</si>
  <si>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</si>
  <si>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</si>
  <si>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</si>
  <si>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</si>
  <si>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</si>
  <si>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</si>
  <si>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</si>
  <si>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</si>
  <si>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</si>
  <si>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</si>
  <si>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</si>
  <si>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</si>
  <si>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</si>
  <si>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</si>
  <si>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</si>
  <si>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</si>
  <si>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</si>
  <si>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</si>
  <si>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</si>
  <si>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</si>
  <si>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</si>
  <si>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</si>
  <si>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</si>
  <si>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</si>
  <si>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</si>
  <si>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</si>
  <si>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</si>
  <si>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</si>
  <si>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</si>
  <si>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</si>
  <si>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</si>
  <si>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</si>
  <si>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</si>
  <si>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</si>
  <si>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</si>
  <si>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</si>
  <si>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</si>
  <si>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</si>
  <si>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</si>
  <si>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</si>
  <si>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</si>
  <si>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</si>
  <si>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</si>
  <si>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</si>
  <si>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</si>
  <si>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</si>
  <si>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</si>
  <si>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</si>
  <si>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</si>
  <si>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</si>
  <si>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</si>
  <si>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</si>
  <si>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</si>
  <si>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</si>
  <si>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</si>
  <si>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</si>
  <si>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</si>
  <si>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</si>
  <si>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</si>
  <si>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</si>
  <si>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</si>
  <si>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</si>
  <si>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</si>
  <si>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</si>
  <si>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</si>
  <si>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</si>
  <si>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</si>
  <si>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</si>
  <si>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</si>
  <si>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</si>
  <si>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</si>
  <si>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</si>
  <si>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</si>
  <si>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</si>
  <si>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</si>
  <si>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</si>
  <si>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</si>
  <si>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</si>
  <si>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</si>
  <si>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</si>
  <si>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</si>
  <si>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</si>
  <si>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</si>
  <si>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</si>
  <si>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</si>
  <si>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</si>
  <si>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</si>
  <si>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</si>
  <si>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</si>
  <si>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</si>
  <si>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</si>
  <si>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</si>
  <si>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</si>
  <si>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</si>
  <si>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</si>
  <si>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</si>
  <si>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</si>
  <si>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</si>
  <si>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</si>
  <si>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</si>
  <si>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</si>
  <si>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</si>
  <si>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</si>
  <si>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</si>
  <si>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</si>
  <si>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</si>
  <si>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</si>
  <si>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</si>
  <si>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</si>
  <si>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</si>
  <si>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</si>
  <si>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</si>
  <si>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</si>
  <si>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</si>
  <si>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</si>
  <si>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</si>
  <si>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</si>
  <si>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</si>
  <si>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</si>
  <si>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</si>
  <si>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</si>
  <si>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</si>
  <si>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</si>
  <si>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</si>
  <si>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</si>
  <si>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</si>
  <si>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</si>
  <si>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</si>
  <si>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</si>
  <si>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</si>
  <si>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</si>
  <si>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</si>
  <si>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</si>
  <si>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</si>
  <si>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</si>
  <si>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</si>
  <si>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</si>
  <si>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</si>
  <si>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</si>
  <si>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</si>
  <si>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</si>
  <si>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</si>
  <si>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</si>
  <si>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</si>
  <si>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</si>
  <si>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</si>
  <si>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</si>
  <si>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</si>
  <si>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</si>
  <si>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</si>
  <si>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</si>
  <si>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</si>
  <si>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</si>
  <si>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</si>
  <si>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</si>
  <si>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</si>
  <si>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</si>
  <si>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</si>
  <si>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</si>
  <si>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</si>
  <si>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</si>
  <si>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</si>
  <si>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</si>
  <si>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</si>
  <si>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</si>
  <si>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</si>
  <si>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</si>
  <si>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</si>
  <si>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</si>
  <si>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</si>
  <si>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</si>
  <si>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</si>
  <si>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</si>
  <si>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</si>
  <si>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</si>
  <si>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</si>
  <si>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</si>
  <si>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</si>
  <si>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</si>
  <si>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</si>
  <si>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</si>
  <si>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</si>
  <si>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</si>
  <si>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</si>
  <si>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</si>
  <si>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</si>
  <si>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</si>
  <si>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</si>
  <si>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</si>
  <si>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</si>
  <si>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</si>
  <si>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</si>
  <si>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</si>
  <si>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</si>
  <si>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</si>
  <si>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</si>
  <si>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</si>
  <si>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</si>
  <si>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</si>
  <si>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</si>
  <si>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</si>
  <si>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</si>
  <si>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</si>
  <si>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</si>
  <si>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</si>
  <si>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</si>
  <si>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</si>
  <si>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</si>
  <si>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</si>
  <si>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</si>
  <si>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</si>
  <si>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</si>
  <si>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</si>
  <si>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</si>
  <si>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</si>
  <si>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</si>
  <si>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</si>
  <si>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</si>
  <si>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</si>
  <si>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</si>
  <si>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</si>
  <si>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</si>
  <si>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</si>
  <si>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</si>
  <si>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</si>
  <si>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</si>
  <si>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</si>
  <si>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</si>
  <si>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</si>
  <si>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</si>
  <si>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</si>
  <si>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</si>
  <si>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</si>
  <si>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</si>
  <si>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</si>
  <si>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</si>
  <si>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</si>
  <si>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</si>
  <si>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</si>
  <si>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</si>
  <si>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</si>
  <si>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</si>
  <si>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</si>
  <si>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</si>
  <si>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</si>
  <si>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</si>
  <si>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</si>
  <si>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</si>
  <si>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</si>
  <si>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</si>
  <si>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</si>
  <si>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</si>
  <si>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</si>
  <si>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</si>
  <si>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</si>
  <si>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</si>
  <si>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</si>
  <si>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</si>
  <si>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</si>
  <si>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</si>
  <si>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</si>
  <si>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</si>
  <si>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</si>
  <si>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</si>
  <si>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</si>
  <si>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</si>
  <si>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</si>
  <si>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</si>
  <si>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</si>
  <si>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</si>
  <si>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</si>
  <si>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</si>
  <si>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</si>
  <si>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</si>
  <si>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</si>
  <si>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</si>
  <si>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</si>
  <si>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</si>
  <si>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</si>
  <si>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</si>
  <si>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</si>
  <si>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</si>
  <si>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</si>
  <si>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</si>
  <si>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</si>
  <si>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</si>
  <si>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</si>
  <si>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</si>
  <si>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</si>
  <si>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</si>
  <si>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</si>
  <si>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</si>
  <si>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</si>
  <si>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</si>
  <si>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</si>
  <si>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</si>
  <si>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</si>
  <si>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</si>
  <si>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</si>
  <si>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</si>
  <si>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</si>
  <si>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</si>
  <si>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</si>
  <si>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</si>
  <si>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</si>
  <si>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</si>
  <si>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</si>
  <si>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</si>
  <si>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</si>
  <si>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</si>
  <si>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</si>
  <si>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</si>
  <si>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</si>
  <si>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</si>
  <si>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</si>
  <si>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</si>
  <si>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</si>
  <si>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</si>
  <si>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</si>
  <si>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</si>
  <si>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</si>
  <si>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</si>
  <si>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</si>
  <si>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</si>
  <si>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</si>
  <si>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</si>
  <si>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</si>
  <si>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</si>
  <si>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</si>
  <si>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</si>
  <si>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</si>
  <si>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</si>
  <si>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</si>
  <si>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</si>
  <si>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</si>
  <si>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</si>
  <si>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</si>
  <si>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</si>
  <si>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</si>
  <si>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</si>
  <si>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</si>
  <si>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</si>
  <si>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</si>
  <si>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</si>
  <si>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</si>
  <si>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</si>
  <si>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</si>
  <si>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</si>
  <si>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</si>
  <si>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</si>
  <si>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</si>
  <si>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</si>
  <si>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</si>
  <si>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</si>
  <si>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</si>
  <si>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</si>
  <si>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</si>
  <si>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</si>
  <si>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</si>
  <si>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</si>
  <si>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</si>
  <si>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</si>
  <si>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</si>
  <si>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</si>
  <si>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</si>
  <si>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</si>
  <si>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</si>
  <si>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</si>
  <si>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</si>
  <si>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</si>
  <si>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</si>
  <si>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</si>
  <si>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</si>
  <si>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</si>
  <si>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</si>
  <si>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</si>
  <si>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</si>
  <si>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</si>
  <si>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</si>
  <si>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</si>
  <si>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</si>
  <si>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</si>
  <si>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</si>
  <si>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</si>
  <si>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</si>
  <si>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</si>
  <si>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</si>
  <si>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</si>
  <si>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</si>
  <si>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</si>
  <si>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</si>
  <si>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</si>
  <si>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</si>
  <si>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</si>
  <si>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</si>
  <si>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</si>
  <si>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</si>
  <si>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</si>
  <si>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</si>
  <si>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</si>
  <si>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</si>
  <si>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</si>
  <si>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</si>
  <si>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</si>
  <si>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</si>
  <si>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</si>
  <si>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</si>
  <si>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</si>
  <si>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</si>
  <si>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</si>
  <si>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</si>
  <si>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</si>
  <si>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</si>
  <si>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</si>
  <si>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</si>
  <si>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</si>
  <si>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</si>
  <si>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</si>
  <si>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</si>
  <si>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</si>
  <si>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</si>
  <si>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</si>
  <si>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</si>
  <si>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</si>
  <si>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</si>
  <si>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</si>
  <si>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</si>
  <si>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</si>
  <si>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</si>
  <si>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</si>
  <si>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</si>
  <si>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</si>
  <si>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</si>
  <si>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</si>
  <si>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</si>
  <si>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</si>
  <si>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</si>
  <si>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</si>
  <si>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</si>
  <si>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</si>
  <si>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</si>
  <si>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</si>
  <si>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</si>
  <si>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</si>
  <si>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</si>
  <si>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</si>
  <si>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</si>
  <si>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</si>
  <si>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</si>
  <si>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</si>
  <si>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</si>
  <si>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</si>
  <si>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</si>
  <si>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</si>
  <si>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</si>
  <si>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</si>
  <si>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</si>
  <si>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</si>
  <si>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</si>
  <si>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</si>
  <si>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</si>
  <si>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</si>
  <si>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</si>
  <si>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</si>
  <si>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</si>
  <si>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</si>
  <si>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</si>
  <si>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</si>
  <si>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</si>
  <si>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</si>
  <si>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</si>
  <si>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</si>
  <si>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</si>
  <si>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</si>
  <si>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</si>
  <si>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</si>
  <si>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</si>
  <si>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</si>
  <si>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</si>
  <si>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</si>
  <si>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</si>
  <si>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</si>
  <si>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</si>
  <si>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</si>
  <si>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</si>
  <si>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</si>
  <si>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</si>
  <si>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</si>
  <si>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</si>
  <si>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</si>
  <si>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</si>
  <si>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</si>
  <si>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</si>
  <si>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</si>
  <si>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</si>
  <si>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</si>
  <si>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</si>
  <si>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</si>
  <si>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</si>
  <si>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</si>
  <si>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</si>
  <si>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</si>
  <si>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</si>
  <si>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</si>
  <si>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</si>
  <si>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</si>
  <si>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</si>
  <si>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</si>
  <si>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</si>
  <si>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</si>
  <si>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</si>
  <si>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</si>
  <si>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</si>
  <si>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</si>
  <si>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</si>
  <si>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</si>
  <si>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</si>
  <si>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</si>
  <si>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</si>
  <si>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</si>
  <si>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</si>
  <si>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</si>
  <si>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</si>
  <si>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</si>
  <si>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</si>
  <si>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</si>
  <si>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</si>
  <si>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</si>
  <si>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</si>
  <si>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</si>
  <si>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</si>
  <si>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</si>
  <si>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</si>
  <si>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</si>
  <si>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</si>
  <si>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</si>
  <si>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</si>
  <si>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</si>
  <si>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</si>
  <si>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</si>
  <si>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</si>
  <si>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</si>
  <si>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</si>
  <si>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</si>
  <si>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</si>
  <si>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</si>
  <si>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</si>
  <si>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</si>
  <si>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</si>
  <si>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</si>
  <si>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</si>
  <si>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</si>
  <si>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</si>
  <si>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</si>
  <si>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</si>
  <si>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</si>
  <si>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</si>
  <si>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</si>
  <si>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</si>
  <si>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</si>
  <si>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</si>
  <si>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</si>
  <si>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</si>
  <si>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</si>
  <si>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</si>
  <si>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</si>
  <si>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</si>
  <si>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</si>
  <si>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</si>
  <si>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</si>
  <si>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</si>
  <si>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</si>
  <si>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</si>
  <si>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</si>
  <si>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</si>
  <si>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</si>
  <si>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</si>
  <si>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</si>
  <si>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</si>
  <si>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</si>
  <si>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</si>
  <si>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</si>
  <si>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</si>
  <si>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</si>
  <si>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</si>
  <si>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</si>
  <si>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</si>
  <si>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</si>
  <si>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</si>
  <si>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</si>
  <si>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</si>
  <si>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</si>
  <si>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</si>
  <si>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</si>
  <si>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</si>
  <si>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</si>
  <si>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</si>
  <si>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</si>
  <si>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</si>
  <si>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</si>
  <si>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</si>
  <si>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</si>
  <si>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</si>
  <si>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</si>
  <si>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</si>
  <si>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</si>
  <si>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</si>
  <si>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</si>
  <si>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</si>
  <si>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</si>
  <si>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</si>
  <si>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</si>
  <si>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</si>
  <si>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</si>
  <si>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</si>
  <si>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</si>
  <si>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</si>
  <si>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</si>
  <si>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</si>
  <si>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</si>
  <si>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</si>
  <si>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</si>
  <si>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</si>
  <si>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</si>
  <si>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</si>
  <si>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</si>
  <si>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</si>
  <si>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</si>
  <si>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</si>
  <si>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</si>
  <si>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</si>
  <si>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</si>
  <si>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</si>
  <si>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</si>
  <si>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</si>
  <si>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</si>
  <si>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</si>
  <si>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</si>
  <si>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</si>
  <si>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</si>
  <si>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</si>
  <si>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</si>
  <si>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</si>
  <si>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</si>
  <si>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</si>
  <si>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</si>
  <si>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</si>
  <si>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</si>
  <si>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</si>
  <si>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</si>
  <si>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</si>
  <si>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</si>
  <si>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</si>
  <si>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</si>
  <si>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</si>
  <si>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</si>
  <si>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</si>
  <si>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</si>
  <si>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</si>
  <si>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</si>
  <si>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</si>
  <si>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</si>
  <si>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</si>
  <si>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</si>
  <si>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</si>
  <si>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</si>
  <si>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</si>
  <si>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</si>
  <si>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</si>
  <si>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</si>
  <si>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</si>
  <si>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</si>
  <si>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</si>
  <si>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</si>
  <si>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</si>
  <si>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</si>
  <si>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</si>
  <si>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</si>
  <si>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</si>
  <si>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</si>
  <si>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</si>
  <si>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</si>
  <si>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</si>
  <si>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</si>
  <si>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</si>
  <si>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</si>
  <si>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</si>
  <si>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</si>
  <si>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</si>
  <si>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</si>
  <si>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</si>
  <si>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</si>
  <si>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</si>
  <si>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</si>
  <si>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</si>
  <si>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</si>
  <si>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</si>
  <si>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</si>
  <si>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</si>
  <si>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</si>
  <si>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</si>
  <si>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</si>
  <si>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</si>
  <si>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</si>
  <si>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</si>
  <si>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</si>
  <si>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</si>
  <si>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</si>
  <si>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</si>
  <si>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</si>
  <si>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</si>
  <si>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</si>
  <si>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</si>
  <si>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</si>
  <si>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</si>
  <si>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</si>
  <si>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</si>
  <si>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</si>
  <si>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</si>
  <si>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</si>
  <si>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</si>
  <si>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</si>
  <si>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</si>
  <si>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</si>
  <si>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</si>
  <si>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</si>
  <si>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</si>
  <si>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</si>
  <si>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</si>
  <si>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</si>
  <si>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</si>
  <si>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</si>
  <si>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</si>
  <si>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</si>
  <si>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</si>
  <si>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</si>
  <si>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</si>
  <si>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</si>
  <si>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</si>
  <si>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</si>
  <si>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</si>
  <si>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</si>
  <si>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</si>
  <si>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</si>
  <si>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</si>
  <si>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</si>
  <si>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</si>
  <si>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</si>
  <si>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</si>
  <si>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</si>
  <si>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</si>
  <si>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</si>
  <si>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</si>
  <si>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</si>
  <si>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</si>
  <si>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</si>
  <si>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</si>
  <si>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</si>
  <si>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</si>
  <si>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</si>
  <si>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</si>
  <si>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</si>
  <si>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</si>
  <si>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</si>
  <si>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</si>
  <si>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</si>
  <si>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</si>
  <si>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</si>
  <si>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</si>
  <si>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</si>
  <si>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</si>
  <si>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</si>
  <si>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</si>
  <si>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</si>
  <si>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</si>
  <si>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</si>
  <si>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</si>
  <si>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</si>
  <si>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</si>
  <si>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</si>
  <si>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</si>
  <si>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</si>
  <si>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</si>
  <si>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</si>
  <si>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</si>
  <si>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</si>
  <si>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</si>
  <si>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</si>
  <si>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</si>
  <si>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</si>
  <si>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</si>
  <si>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</si>
  <si>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</si>
  <si>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</si>
  <si>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</si>
  <si>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</si>
  <si>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</si>
  <si>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</si>
  <si>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</si>
  <si>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</si>
  <si>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</si>
  <si>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</si>
  <si>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</si>
  <si>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</si>
  <si>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</si>
  <si>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</si>
  <si>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</si>
  <si>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</si>
  <si>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</si>
  <si>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</si>
  <si>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</si>
  <si>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</si>
  <si>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</si>
  <si>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</si>
  <si>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</si>
  <si>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</si>
  <si>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</si>
  <si>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</si>
  <si>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</si>
  <si>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</si>
  <si>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</si>
  <si>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</si>
  <si>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</si>
  <si>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</si>
  <si>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</si>
  <si>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</si>
  <si>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</si>
  <si>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</si>
  <si>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</si>
  <si>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</si>
  <si>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</si>
  <si>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</si>
  <si>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</si>
  <si>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</si>
  <si>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</si>
  <si>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</si>
  <si>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</si>
  <si>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</si>
  <si>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</si>
  <si>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</si>
  <si>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</si>
  <si>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</si>
  <si>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</si>
  <si>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</si>
  <si>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</si>
  <si>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</si>
  <si>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</si>
  <si>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</si>
  <si>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</si>
  <si>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</si>
  <si>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</si>
  <si>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</si>
  <si>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</si>
  <si>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</si>
  <si>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</si>
  <si>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</si>
  <si>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</si>
  <si>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</si>
  <si>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</si>
  <si>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</si>
  <si>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</si>
  <si>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</si>
  <si>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</si>
  <si>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</si>
  <si>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</si>
  <si>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</si>
  <si>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</si>
  <si>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</si>
  <si>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</si>
  <si>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</si>
  <si>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</si>
  <si>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</si>
  <si>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</si>
  <si>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</si>
  <si>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</si>
  <si>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</si>
  <si>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</si>
  <si>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</si>
  <si>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</si>
  <si>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</si>
  <si>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</si>
  <si>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</si>
  <si>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</si>
  <si>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</si>
  <si>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</si>
  <si>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</si>
  <si>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</si>
  <si>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</si>
  <si>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</si>
  <si>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</si>
  <si>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</si>
  <si>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</si>
  <si>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</si>
  <si>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</si>
  <si>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</si>
  <si>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</si>
  <si>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</si>
  <si>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</si>
  <si>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</si>
  <si>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</si>
  <si>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</si>
  <si>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</si>
  <si>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</si>
  <si>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</si>
  <si>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</si>
  <si>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</si>
  <si>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</si>
  <si>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</si>
  <si>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</si>
  <si>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</si>
  <si>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</si>
  <si>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</si>
  <si>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</si>
  <si>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</si>
  <si>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</si>
  <si>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</si>
  <si>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</si>
  <si>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</si>
  <si>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</si>
  <si>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</si>
  <si>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</si>
  <si>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</si>
  <si>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</si>
  <si>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</si>
  <si>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</si>
  <si>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</si>
  <si>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</si>
  <si>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</si>
  <si>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</si>
  <si>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</si>
  <si>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</si>
  <si>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</si>
  <si>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</si>
  <si>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</si>
  <si>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</si>
  <si>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</si>
  <si>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</si>
  <si>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</si>
  <si>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</si>
  <si>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</si>
  <si>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</si>
  <si>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</si>
  <si>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</si>
  <si>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</si>
  <si>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</si>
  <si>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</si>
  <si>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</si>
  <si>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</si>
  <si>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</si>
  <si>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</si>
  <si>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</si>
  <si>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</si>
  <si>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</si>
  <si>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</si>
  <si>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</si>
  <si>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</si>
  <si>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</si>
  <si>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</si>
  <si>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</si>
  <si>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</si>
  <si>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</si>
  <si>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</si>
  <si>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</si>
  <si>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</si>
  <si>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</si>
  <si>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</si>
  <si>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</si>
  <si>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</si>
  <si>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</si>
  <si>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</si>
  <si>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</si>
  <si>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</si>
  <si>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</si>
  <si>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</si>
  <si>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</si>
  <si>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</si>
  <si>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</si>
  <si>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</si>
  <si>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</si>
  <si>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</si>
  <si>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</si>
  <si>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</si>
  <si>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</si>
  <si>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</si>
  <si>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</si>
  <si>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</si>
  <si>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</si>
  <si>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</si>
  <si>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</si>
  <si>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</si>
  <si>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</si>
  <si>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</si>
  <si>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</si>
  <si>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</si>
  <si>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</si>
  <si>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</si>
  <si>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</si>
  <si>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</si>
  <si>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</si>
  <si>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</si>
  <si>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</si>
  <si>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</si>
  <si>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</si>
  <si>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</si>
  <si>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</si>
  <si>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</si>
  <si>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</si>
  <si>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</si>
  <si>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</si>
  <si>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</si>
  <si>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</si>
  <si>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</si>
  <si>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</si>
  <si>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</si>
  <si>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</si>
  <si>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</si>
  <si>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</si>
  <si>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</si>
  <si>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</si>
  <si>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</si>
  <si>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</si>
  <si>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</si>
  <si>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</si>
  <si>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</si>
  <si>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</si>
  <si>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</si>
  <si>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</si>
  <si>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</si>
  <si>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</si>
  <si>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</si>
  <si>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</si>
  <si>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</si>
  <si>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</si>
  <si>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</si>
  <si>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</si>
  <si>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</si>
  <si>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</si>
  <si>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</si>
  <si>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</si>
  <si>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</si>
  <si>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</si>
  <si>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</si>
  <si>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</si>
  <si>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</si>
  <si>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</si>
  <si>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</si>
  <si>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</si>
  <si>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</si>
  <si>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</si>
  <si>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</si>
  <si>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</si>
  <si>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</si>
  <si>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</si>
  <si>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</si>
  <si>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</si>
  <si>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</si>
  <si>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</si>
  <si>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</si>
  <si>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</si>
  <si>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</si>
  <si>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</si>
  <si>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</si>
  <si>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</si>
  <si>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</si>
  <si>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</si>
  <si>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</si>
  <si>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</si>
  <si>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</si>
  <si>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</si>
  <si>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</si>
  <si>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</si>
  <si>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</si>
  <si>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</si>
  <si>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</si>
  <si>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</si>
  <si>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</si>
  <si>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</si>
  <si>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</si>
  <si>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</si>
  <si>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</si>
  <si>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</si>
  <si>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</si>
  <si>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</si>
  <si>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</si>
  <si>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</si>
  <si>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</si>
  <si>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</si>
  <si>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</si>
  <si>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</si>
  <si>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</si>
  <si>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</si>
  <si>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</si>
  <si>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</si>
  <si>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</si>
  <si>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</si>
  <si>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</si>
  <si>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</si>
  <si>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</si>
  <si>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</si>
  <si>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</si>
  <si>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</si>
  <si>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</si>
  <si>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</si>
  <si>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</si>
  <si>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</si>
  <si>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</si>
  <si>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</si>
  <si>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</si>
  <si>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</si>
  <si>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</si>
  <si>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</si>
  <si>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</si>
  <si>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</si>
  <si>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</si>
  <si>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</si>
  <si>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</si>
  <si>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</si>
  <si>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</si>
  <si>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</si>
  <si>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</si>
  <si>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</si>
  <si>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</si>
  <si>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</si>
  <si>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</si>
  <si>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</si>
  <si>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</si>
  <si>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</si>
  <si>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</si>
  <si>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</si>
  <si>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</si>
  <si>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</si>
  <si>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</si>
  <si>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</si>
  <si>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</si>
  <si>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</si>
  <si>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</si>
  <si>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</si>
  <si>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</si>
  <si>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</si>
  <si>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</si>
  <si>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</si>
  <si>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</si>
  <si>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</si>
  <si>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</si>
  <si>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</si>
  <si>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</si>
  <si>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</si>
  <si>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</si>
  <si>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</si>
  <si>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</si>
  <si>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</si>
  <si>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</si>
  <si>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</si>
  <si>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</si>
  <si>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</si>
  <si>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</si>
  <si>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</si>
  <si>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</si>
  <si>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</si>
  <si>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</si>
  <si>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</si>
  <si>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</si>
  <si>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</si>
  <si>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</si>
  <si>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</si>
  <si>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</si>
  <si>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</si>
  <si>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</si>
  <si>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</si>
  <si>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</si>
  <si>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</si>
  <si>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</si>
  <si>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</si>
  <si>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</si>
  <si>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</si>
  <si>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</si>
  <si>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</si>
  <si>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</si>
  <si>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</si>
  <si>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</si>
  <si>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</si>
  <si>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</si>
  <si>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</si>
  <si>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</si>
  <si>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</si>
  <si>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</si>
  <si>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</si>
  <si>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</si>
  <si>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</si>
  <si>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</si>
  <si>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</si>
  <si>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</si>
  <si>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</si>
  <si>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</si>
  <si>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</si>
  <si>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</si>
  <si>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</si>
  <si>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</si>
  <si>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</si>
  <si>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</si>
  <si>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</si>
  <si>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</si>
  <si>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</si>
  <si>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</si>
  <si>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</si>
  <si>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</si>
  <si>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</si>
  <si>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</si>
  <si>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</si>
  <si>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</si>
  <si>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</si>
  <si>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</si>
  <si>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</si>
  <si>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</si>
  <si>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</si>
  <si>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</si>
  <si>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</si>
  <si>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</si>
  <si>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</si>
  <si>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</si>
  <si>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</si>
  <si>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</si>
  <si>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</si>
  <si>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</si>
  <si>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</si>
  <si>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</si>
  <si>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</si>
  <si>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</si>
  <si>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</si>
  <si>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</si>
  <si>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</si>
  <si>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</si>
  <si>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</si>
  <si>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</si>
  <si>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</si>
  <si>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</si>
  <si>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</si>
  <si>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</si>
  <si>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</si>
  <si>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</si>
  <si>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</si>
  <si>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</si>
  <si>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</si>
  <si>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</si>
  <si>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</si>
  <si>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</si>
  <si>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</si>
  <si>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</si>
  <si>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</si>
  <si>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</si>
  <si>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</si>
  <si>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</si>
  <si>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</si>
  <si>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</si>
  <si>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</si>
  <si>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</si>
  <si>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</si>
  <si>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</si>
  <si>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</si>
  <si>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</si>
  <si>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</si>
  <si>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</si>
  <si>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</si>
  <si>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</si>
  <si>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</si>
  <si>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</si>
  <si>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</si>
  <si>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</si>
  <si>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</si>
  <si>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</si>
  <si>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</si>
  <si>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</si>
  <si>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</si>
  <si>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</si>
  <si>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</si>
  <si>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</si>
  <si>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</si>
  <si>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</si>
  <si>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</si>
  <si>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</si>
  <si>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</si>
  <si>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</si>
  <si>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</si>
  <si>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</si>
  <si>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</si>
  <si>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</si>
  <si>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</si>
  <si>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</si>
  <si>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</si>
  <si>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</si>
  <si>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</si>
  <si>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</si>
  <si>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</si>
  <si>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</si>
  <si>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</si>
  <si>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</si>
  <si>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</si>
  <si>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</si>
  <si>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</si>
  <si>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</si>
  <si>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</si>
  <si>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</si>
  <si>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</si>
  <si>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</si>
  <si>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</si>
  <si>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</si>
  <si>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</si>
  <si>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</si>
  <si>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</si>
  <si>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</si>
  <si>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</si>
  <si>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</si>
  <si>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</si>
  <si>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</si>
  <si>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</si>
  <si>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</si>
  <si>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</si>
  <si>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</si>
  <si>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</si>
  <si>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</si>
  <si>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</si>
  <si>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</si>
  <si>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</si>
  <si>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</si>
  <si>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</si>
  <si>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</si>
  <si>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</si>
  <si>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</si>
  <si>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</si>
  <si>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</si>
  <si>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</si>
  <si>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</si>
  <si>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</si>
  <si>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</si>
  <si>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</si>
  <si>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</si>
  <si>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</si>
  <si>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</si>
  <si>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</si>
  <si>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</si>
  <si>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</si>
  <si>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</si>
  <si>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</si>
  <si>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</si>
  <si>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</si>
  <si>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</si>
  <si>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</si>
  <si>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</si>
  <si>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</si>
  <si>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</si>
  <si>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</si>
  <si>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</si>
  <si>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</si>
  <si>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</si>
  <si>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</si>
  <si>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</si>
  <si>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</si>
  <si>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</si>
  <si>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</si>
  <si>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</si>
  <si>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</si>
  <si>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</si>
  <si>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</si>
  <si>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</si>
  <si>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</si>
  <si>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</si>
  <si>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</si>
  <si>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</si>
  <si>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</si>
  <si>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</si>
  <si>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</si>
  <si>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</si>
  <si>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</si>
  <si>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</si>
  <si>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</si>
  <si>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</si>
  <si>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</si>
  <si>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</si>
  <si>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</si>
  <si>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</si>
  <si>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</si>
  <si>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</si>
  <si>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</si>
  <si>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</si>
  <si>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</si>
  <si>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</si>
  <si>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</si>
  <si>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</si>
  <si>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</si>
  <si>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</si>
  <si>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</si>
  <si>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</si>
  <si>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</si>
  <si>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</si>
  <si>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</si>
  <si>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</si>
  <si>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</si>
  <si>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</si>
  <si>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</si>
  <si>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</si>
  <si>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</si>
  <si>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</si>
  <si>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</si>
  <si>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</si>
  <si>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</si>
  <si>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</si>
  <si>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</si>
  <si>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</si>
  <si>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</si>
  <si>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</si>
  <si>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</si>
  <si>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</si>
  <si>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</si>
  <si>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</si>
  <si>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</si>
  <si>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</si>
  <si>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</si>
  <si>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</si>
  <si>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</si>
  <si>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</si>
  <si>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</si>
  <si>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</si>
  <si>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</si>
  <si>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</si>
  <si>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</si>
  <si>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</si>
  <si>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</si>
  <si>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</si>
  <si>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</si>
  <si>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</si>
  <si>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</si>
  <si>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</si>
  <si>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</si>
  <si>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</si>
  <si>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</si>
  <si>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</si>
  <si>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</si>
  <si>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</si>
  <si>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</si>
  <si>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</si>
  <si>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</si>
  <si>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</si>
  <si>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</si>
  <si>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</si>
  <si>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</si>
  <si>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</si>
  <si>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</si>
  <si>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</si>
  <si>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</si>
  <si>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</si>
  <si>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</si>
  <si>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</si>
  <si>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</si>
  <si>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</si>
  <si>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</si>
  <si>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</si>
  <si>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</si>
  <si>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</si>
  <si>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</si>
  <si>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</si>
  <si>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</si>
  <si>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</si>
  <si>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</si>
  <si>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</si>
  <si>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</si>
  <si>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</si>
  <si>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</si>
  <si>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</si>
  <si>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</si>
  <si>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</si>
  <si>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</si>
  <si>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</si>
  <si>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</si>
  <si>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</si>
  <si>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</si>
  <si>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</si>
  <si>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</si>
  <si>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</si>
  <si>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</si>
  <si>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</si>
  <si>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</si>
  <si>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</si>
  <si>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</si>
  <si>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</si>
  <si>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</si>
  <si>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</si>
  <si>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</si>
  <si>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</si>
  <si>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</si>
  <si>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</si>
  <si>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</si>
  <si>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</si>
  <si>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</si>
  <si>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</si>
  <si>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</si>
  <si>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</si>
  <si>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</si>
  <si>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</si>
  <si>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</si>
  <si>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</si>
  <si>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</si>
  <si>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</si>
  <si>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</si>
  <si>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</si>
  <si>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</si>
  <si>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</si>
  <si>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</si>
  <si>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</si>
  <si>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</si>
  <si>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</si>
  <si>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</si>
  <si>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</si>
  <si>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</si>
  <si>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</si>
  <si>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</si>
  <si>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</si>
  <si>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</si>
  <si>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</si>
  <si>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</si>
  <si>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</si>
  <si>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</si>
  <si>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</si>
  <si>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</si>
  <si>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</si>
  <si>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</si>
  <si>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</si>
  <si>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</si>
  <si>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</si>
  <si>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</si>
  <si>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</si>
  <si>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</si>
  <si>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</si>
  <si>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</si>
  <si>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</si>
  <si>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</si>
  <si>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</si>
  <si>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</si>
  <si>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</si>
  <si>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</si>
  <si>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</si>
  <si>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</si>
  <si>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</si>
  <si>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</si>
  <si>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</si>
  <si>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</si>
  <si>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</si>
  <si>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</si>
  <si>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</si>
  <si>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</si>
  <si>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</si>
  <si>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</si>
  <si>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</si>
  <si>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</si>
  <si>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</si>
  <si>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</si>
  <si>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</si>
  <si>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</si>
  <si>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</si>
  <si>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</si>
  <si>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</si>
  <si>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</si>
  <si>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</si>
  <si>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</si>
  <si>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</si>
  <si>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</si>
  <si>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</si>
  <si>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</si>
  <si>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</si>
  <si>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</si>
  <si>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</si>
  <si>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</si>
  <si>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</si>
  <si>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</si>
  <si>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</si>
  <si>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</si>
  <si>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</si>
  <si>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</si>
  <si>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</si>
  <si>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</si>
  <si>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</si>
  <si>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</si>
  <si>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</si>
  <si>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</si>
  <si>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</si>
  <si>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</si>
  <si>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</si>
  <si>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</si>
  <si>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</si>
  <si>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</si>
  <si>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</si>
  <si>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</si>
  <si>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</si>
  <si>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</si>
  <si>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</si>
  <si>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</si>
  <si>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</si>
  <si>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</si>
  <si>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</si>
  <si>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</si>
  <si>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</si>
  <si>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</si>
  <si>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</si>
  <si>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</si>
  <si>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</si>
  <si>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</si>
  <si>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</si>
  <si>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</si>
  <si>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</si>
  <si>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</si>
  <si>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</si>
  <si>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</si>
  <si>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</si>
  <si>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</si>
  <si>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</si>
  <si>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</si>
  <si>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</si>
  <si>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</si>
  <si>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</si>
  <si>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</si>
  <si>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</si>
  <si>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</si>
  <si>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</si>
  <si>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</si>
  <si>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</si>
  <si>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</si>
  <si>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</si>
  <si>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</si>
  <si>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</si>
  <si>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</si>
  <si>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</si>
  <si>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</si>
  <si>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</si>
  <si>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</si>
  <si>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</si>
  <si>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</si>
  <si>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</si>
  <si>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</si>
  <si>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</si>
  <si>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</si>
  <si>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</si>
  <si>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</si>
  <si>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</si>
  <si>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</si>
  <si>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</si>
  <si>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</si>
  <si>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</si>
  <si>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</si>
  <si>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</si>
  <si>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</si>
  <si>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</si>
  <si>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</si>
  <si>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</si>
  <si>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</si>
  <si>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</si>
  <si>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</si>
  <si>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</si>
  <si>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</si>
  <si>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</si>
  <si>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</si>
  <si>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</si>
  <si>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</si>
  <si>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</si>
  <si>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</si>
  <si>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</si>
  <si>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</si>
  <si>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</si>
  <si>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</si>
  <si>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</si>
  <si>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</si>
  <si>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</si>
  <si>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</si>
  <si>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</si>
  <si>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</si>
  <si>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</si>
  <si>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</si>
  <si>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</si>
  <si>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</si>
  <si>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</si>
  <si>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</si>
  <si>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</si>
  <si>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</si>
  <si>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</si>
  <si>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</si>
  <si>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</si>
  <si>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</si>
  <si>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</si>
  <si>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</si>
  <si>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</si>
  <si>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</si>
  <si>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</si>
  <si>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</si>
  <si>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</si>
  <si>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</si>
  <si>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</si>
  <si>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</si>
  <si>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</si>
  <si>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</si>
  <si>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</si>
  <si>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</si>
  <si>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</si>
  <si>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</si>
  <si>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</si>
  <si>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</si>
  <si>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</si>
  <si>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</si>
  <si>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</si>
  <si>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</si>
  <si>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</si>
  <si>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</si>
  <si>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</si>
  <si>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</si>
  <si>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</si>
  <si>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</si>
  <si>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</si>
  <si>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</si>
  <si>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</si>
  <si>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</si>
  <si>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</si>
  <si>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</si>
  <si>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</si>
  <si>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</si>
  <si>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</si>
  <si>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</si>
  <si>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</si>
  <si>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</si>
  <si>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</si>
  <si>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</si>
  <si>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</si>
  <si>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</si>
  <si>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</si>
  <si>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</si>
  <si>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</si>
  <si>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</si>
  <si>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</si>
  <si>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</si>
  <si>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</si>
  <si>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</si>
  <si>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</si>
  <si>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</si>
  <si>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</si>
  <si>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</si>
  <si>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</si>
  <si>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</si>
  <si>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</si>
  <si>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</si>
  <si>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</si>
  <si>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</si>
  <si>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</si>
  <si>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</si>
  <si>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</si>
  <si>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</si>
  <si>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</si>
  <si>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</si>
  <si>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</si>
  <si>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</si>
  <si>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</si>
  <si>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</si>
  <si>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</si>
  <si>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</si>
  <si>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</si>
  <si>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</si>
  <si>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</si>
  <si>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</si>
  <si>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</si>
  <si>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</si>
  <si>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</si>
  <si>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</si>
  <si>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</si>
  <si>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</si>
  <si>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</si>
  <si>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</si>
  <si>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</si>
  <si>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</si>
  <si>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</si>
  <si>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</si>
  <si>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</si>
  <si>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</si>
  <si>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</si>
  <si>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</si>
  <si>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</si>
  <si>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</si>
  <si>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</si>
  <si>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</si>
  <si>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</si>
  <si>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</si>
  <si>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Mean</t>
  </si>
  <si>
    <t>Median</t>
  </si>
  <si>
    <t>Variance</t>
  </si>
  <si>
    <t>Standard Deviation</t>
  </si>
  <si>
    <t>Maximum</t>
  </si>
  <si>
    <t>Minimum</t>
  </si>
  <si>
    <t>Failed</t>
  </si>
  <si>
    <t>Standard Error</t>
  </si>
  <si>
    <t>Mode</t>
  </si>
  <si>
    <t>Sample Variance</t>
  </si>
  <si>
    <t>Kurtosis</t>
  </si>
  <si>
    <t>Skewness</t>
  </si>
  <si>
    <t>Range</t>
  </si>
  <si>
    <t>Sum</t>
  </si>
  <si>
    <t>Count</t>
  </si>
  <si>
    <t>Unsuccessful</t>
  </si>
  <si>
    <t>Backers analysis</t>
  </si>
  <si>
    <t>First Quartile</t>
  </si>
  <si>
    <t>Second Quartile</t>
  </si>
  <si>
    <t>Third Quartile</t>
  </si>
  <si>
    <t>IQR</t>
  </si>
  <si>
    <t>1.5*IQR</t>
  </si>
  <si>
    <t>LE Outlier</t>
  </si>
  <si>
    <t>HE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</si>
</sst>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9768D"/>
        <bgColor indexed="64"/>
      </patternFill>
    </fill>
    <fill>
      <patternFill patternType="solid">
        <fgColor rgb="FFA5ECC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9" fontId="16" fillId="0" borderId="0" xfId="43" applyFont="1" applyAlignment="1">
      <alignment horizontal="center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16" fillId="0" borderId="0" xfId="42" applyFont="1" applyAlignment="1">
      <alignment horizontal="center"/>
    </xf>
    <xf numFmtId="44" fontId="0" fillId="0" borderId="0" xfId="42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9" fillId="34" borderId="11" xfId="0" applyFont="1" applyFill="1" applyBorder="1" applyAlignment="1">
      <alignment horizontal="centerContinuous"/>
    </xf>
    <xf numFmtId="0" fontId="19" fillId="33" borderId="11" xfId="0" applyFont="1" applyFill="1" applyBorder="1" applyAlignment="1">
      <alignment horizontal="centerContinuous"/>
    </xf>
    <xf numFmtId="0" fontId="0" fillId="0" borderId="0" xfId="0" applyFont="1"/>
    <xf numFmtId="0" fontId="0" fillId="34" borderId="0" xfId="0" applyFont="1" applyFill="1"/>
    <xf numFmtId="0" fontId="0" fillId="33" borderId="0" xfId="0" applyFont="1" applyFill="1"/>
    <xf numFmtId="0" fontId="0" fillId="0" borderId="10" xfId="0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E9768D"/>
        </patternFill>
      </fill>
    </dxf>
    <dxf>
      <fill>
        <patternFill>
          <bgColor rgb="FFA5ECCB"/>
        </patternFill>
      </fill>
    </dxf>
    <dxf>
      <fill>
        <patternFill>
          <bgColor theme="5" tint="0.79998168889431442"/>
        </patternFill>
      </fill>
    </dxf>
    <dxf>
      <fill>
        <patternFill>
          <bgColor rgb="FFB5B9EE"/>
        </patternFill>
      </fill>
    </dxf>
    <dxf>
      <fill>
        <patternFill>
          <bgColor rgb="FFE9768D"/>
        </patternFill>
      </fill>
    </dxf>
    <dxf>
      <fill>
        <patternFill>
          <bgColor rgb="FFA5ECCB"/>
        </patternFill>
      </fill>
    </dxf>
    <dxf>
      <fill>
        <patternFill>
          <bgColor theme="5" tint="0.79998168889431442"/>
        </patternFill>
      </fill>
    </dxf>
    <dxf>
      <fill>
        <patternFill>
          <bgColor rgb="FFB5B9EE"/>
        </patternFill>
      </fill>
    </dxf>
    <dxf>
      <fill>
        <patternFill>
          <bgColor rgb="FFE9768D"/>
        </patternFill>
      </fill>
    </dxf>
    <dxf>
      <fill>
        <patternFill>
          <bgColor rgb="FFA5ECCB"/>
        </patternFill>
      </fill>
    </dxf>
    <dxf>
      <fill>
        <patternFill>
          <bgColor theme="5" tint="0.79998168889431442"/>
        </patternFill>
      </fill>
    </dxf>
    <dxf>
      <fill>
        <patternFill>
          <bgColor rgb="FFB5B9EE"/>
        </patternFill>
      </fill>
    </dxf>
    <dxf>
      <fill>
        <patternFill>
          <bgColor rgb="FFE9768D"/>
        </patternFill>
      </fill>
    </dxf>
    <dxf>
      <fill>
        <patternFill>
          <bgColor rgb="FFA5ECCB"/>
        </patternFill>
      </fill>
    </dxf>
    <dxf>
      <fill>
        <patternFill>
          <bgColor theme="5" tint="0.79998168889431442"/>
        </patternFill>
      </fill>
    </dxf>
    <dxf>
      <fill>
        <patternFill>
          <bgColor rgb="FFB5B9EE"/>
        </patternFill>
      </fill>
    </dxf>
    <dxf>
      <fill>
        <patternFill>
          <bgColor rgb="FFE9768D"/>
        </patternFill>
      </fill>
    </dxf>
    <dxf>
      <fill>
        <patternFill>
          <bgColor rgb="FFA5ECCB"/>
        </patternFill>
      </fill>
    </dxf>
    <dxf>
      <fill>
        <patternFill>
          <bgColor theme="5" tint="0.79998168889431442"/>
        </patternFill>
      </fill>
    </dxf>
    <dxf>
      <fill>
        <patternFill>
          <bgColor rgb="FFB5B9EE"/>
        </patternFill>
      </fill>
    </dxf>
  </dxfs>
  <tableStyles count="0" defaultTableStyle="TableStyleMedium2" defaultPivotStyle="PivotStyleLight16"/>
  <colors>
    <mruColors>
      <color rgb="FFE9768D"/>
      <color rgb="FFA5ECCB"/>
      <color rgb="FFB5B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Category!PivotTable8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9-564E-8786-B0AF3105FC94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39-564E-8786-B0AF3105FC94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39-564E-8786-B0AF3105FC94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39-564E-8786-B0AF3105F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9819087"/>
        <c:axId val="939820735"/>
      </c:barChart>
      <c:catAx>
        <c:axId val="93981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20735"/>
        <c:crosses val="autoZero"/>
        <c:auto val="1"/>
        <c:lblAlgn val="ctr"/>
        <c:lblOffset val="100"/>
        <c:noMultiLvlLbl val="0"/>
      </c:catAx>
      <c:valAx>
        <c:axId val="93982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1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Sub-category!PivotTable9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4-B347-9E66-370500B3E887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34-B347-9E66-370500B3E887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34-B347-9E66-370500B3E887}"/>
            </c:ext>
          </c:extLst>
        </c:ser>
        <c:ser>
          <c:idx val="3"/>
          <c:order val="3"/>
          <c:tx>
            <c:strRef>
              <c:f>'Outcome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34-B347-9E66-370500B3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0088703"/>
        <c:axId val="939573807"/>
      </c:barChart>
      <c:catAx>
        <c:axId val="94008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73807"/>
        <c:crosses val="autoZero"/>
        <c:auto val="1"/>
        <c:lblAlgn val="ctr"/>
        <c:lblOffset val="100"/>
        <c:noMultiLvlLbl val="0"/>
      </c:catAx>
      <c:valAx>
        <c:axId val="9395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8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Date Created!PivotTable14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per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per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1-7240-A361-C39F68C6D324}"/>
            </c:ext>
          </c:extLst>
        </c:ser>
        <c:ser>
          <c:idx val="1"/>
          <c:order val="1"/>
          <c:tx>
            <c:strRef>
              <c:f>'Outcome per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per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D1-7240-A361-C39F68C6D324}"/>
            </c:ext>
          </c:extLst>
        </c:ser>
        <c:ser>
          <c:idx val="2"/>
          <c:order val="2"/>
          <c:tx>
            <c:strRef>
              <c:f>'Outcome per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per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D1-7240-A361-C39F68C6D324}"/>
            </c:ext>
          </c:extLst>
        </c:ser>
        <c:ser>
          <c:idx val="3"/>
          <c:order val="3"/>
          <c:tx>
            <c:strRef>
              <c:f>'Outcome per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per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1D1-7240-A361-C39F68C6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77503"/>
        <c:axId val="849277903"/>
      </c:lineChart>
      <c:catAx>
        <c:axId val="84927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7903"/>
        <c:crosses val="autoZero"/>
        <c:auto val="1"/>
        <c:lblAlgn val="ctr"/>
        <c:lblOffset val="100"/>
        <c:noMultiLvlLbl val="0"/>
      </c:catAx>
      <c:valAx>
        <c:axId val="8492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x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E-5A4D-BAEB-C4007ACBA189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E-5A4D-BAEB-C4007ACBA189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E-5A4D-BAEB-C4007ACB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631855"/>
        <c:axId val="1054923167"/>
      </c:lineChart>
      <c:catAx>
        <c:axId val="107563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23167"/>
        <c:crosses val="autoZero"/>
        <c:auto val="1"/>
        <c:lblAlgn val="ctr"/>
        <c:lblOffset val="100"/>
        <c:noMultiLvlLbl val="0"/>
      </c:catAx>
      <c:valAx>
        <c:axId val="10549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3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FB662F6F-2AFD-D742-9B09-DB7702528E4D}">
          <cx:spPr>
            <a:solidFill>
              <a:srgbClr val="A5ECCB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Unsuccessful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</a:t>
          </a:r>
        </a:p>
      </cx:txPr>
    </cx:title>
    <cx:plotArea>
      <cx:plotAreaRegion>
        <cx:series layoutId="boxWhisker" uniqueId="{95A3E483-C888-F843-B73E-3256DA02136C}">
          <cx:spPr>
            <a:solidFill>
              <a:srgbClr val="E9768D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0</xdr:rowOff>
    </xdr:from>
    <xdr:to>
      <xdr:col>15</xdr:col>
      <xdr:colOff>469900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A064D-DEAE-150E-614B-F11193641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2</xdr:row>
      <xdr:rowOff>177800</xdr:rowOff>
    </xdr:from>
    <xdr:to>
      <xdr:col>15</xdr:col>
      <xdr:colOff>317500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11E88-E714-26ED-D519-619FCF4D8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3</xdr:row>
      <xdr:rowOff>177800</xdr:rowOff>
    </xdr:from>
    <xdr:to>
      <xdr:col>12</xdr:col>
      <xdr:colOff>508000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C95B4-826F-0C12-2D43-B8D464FDE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13</xdr:row>
      <xdr:rowOff>177800</xdr:rowOff>
    </xdr:from>
    <xdr:to>
      <xdr:col>7</xdr:col>
      <xdr:colOff>1282700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7378E-EE66-CE70-8FA7-123209089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32</xdr:row>
      <xdr:rowOff>171450</xdr:rowOff>
    </xdr:from>
    <xdr:to>
      <xdr:col>8</xdr:col>
      <xdr:colOff>304800</xdr:colOff>
      <xdr:row>49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B41A3C-A536-CEE1-2C89-99F9D74F7C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6650" y="6699250"/>
              <a:ext cx="3346450" cy="346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444500</xdr:colOff>
      <xdr:row>32</xdr:row>
      <xdr:rowOff>171450</xdr:rowOff>
    </xdr:from>
    <xdr:to>
      <xdr:col>11</xdr:col>
      <xdr:colOff>368300</xdr:colOff>
      <xdr:row>49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CFD6B19-62B9-004A-0D3D-5A8E79FAB8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2800" y="6699250"/>
              <a:ext cx="3340100" cy="3448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Silva" refreshedDate="44975.976319791669" createdVersion="8" refreshedVersion="8" minRefreshableVersion="3" recordCount="1000" xr:uid="{4156EB0D-F851-7745-8DB4-2B7224D04F9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164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778333333333332"/>
    </cacheField>
    <cacheField name="Average Donation" numFmtId="164">
      <sharedItems containsSemiMixedTypes="0" containsString="0" containsNumber="1" minValue="0" maxValue="102127.5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Silva" refreshedDate="44975.999603819444" createdVersion="8" refreshedVersion="8" minRefreshableVersion="3" recordCount="1000" xr:uid="{E5B9D308-3953-2E48-BCF9-34F2448B8D79}">
  <cacheSource type="worksheet">
    <worksheetSource ref="A1:W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164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1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778333333333332"/>
    </cacheField>
    <cacheField name="Average Donation" numFmtId="164">
      <sharedItems containsSemiMixedTypes="0" containsString="0" containsNumber="1" minValue="0" maxValue="102127.5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" numFmtId="0">
      <sharedItems containsNonDate="0" containsString="0" containsBlank="1"/>
    </cacheField>
    <cacheField name="Quarters" numFmtId="0" databaseField="0">
      <fieldGroup base="11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x v="1"/>
    <b v="0"/>
    <b v="1"/>
    <s v="music/rock"/>
    <n v="10.512857142857143"/>
    <n v="735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b v="0"/>
    <b v="0"/>
    <s v="technology/web"/>
    <n v="1.3279335793357934"/>
    <n v="71974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b v="0"/>
    <b v="0"/>
    <s v="music/rock"/>
    <n v="0.59547619047619049"/>
    <n v="1250.5"/>
    <x v="1"/>
    <x v="1"/>
  </r>
  <r>
    <n v="4"/>
    <s v="Larson-Little"/>
    <s v="Proactive foreground core"/>
    <n v="7600"/>
    <n v="5265"/>
    <x v="0"/>
    <n v="53"/>
    <x v="1"/>
    <s v="USD"/>
    <n v="1547964000"/>
    <x v="4"/>
    <b v="0"/>
    <b v="0"/>
    <s v="theater/plays"/>
    <n v="0.69973684210526321"/>
    <n v="2659"/>
    <x v="3"/>
    <x v="3"/>
  </r>
  <r>
    <n v="5"/>
    <s v="Harris Group"/>
    <s v="Open-source optimizing database"/>
    <n v="7600"/>
    <n v="13195"/>
    <x v="1"/>
    <n v="174"/>
    <x v="3"/>
    <s v="DKK"/>
    <n v="1346130000"/>
    <x v="5"/>
    <b v="0"/>
    <b v="0"/>
    <s v="theater/plays"/>
    <n v="1.759078947368421"/>
    <n v="6684.5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b v="0"/>
    <b v="0"/>
    <s v="film &amp; video/documentary"/>
    <n v="0.21307692307692308"/>
    <n v="554"/>
    <x v="4"/>
    <x v="4"/>
  </r>
  <r>
    <n v="7"/>
    <s v="Carter-Guzman"/>
    <s v="Centralized cohesive challenge"/>
    <n v="4500"/>
    <n v="14741"/>
    <x v="1"/>
    <n v="227"/>
    <x v="3"/>
    <s v="DKK"/>
    <n v="1439442000"/>
    <x v="7"/>
    <b v="0"/>
    <b v="0"/>
    <s v="theater/plays"/>
    <n v="3.3262222222222224"/>
    <n v="7484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b v="0"/>
    <b v="0"/>
    <s v="theater/plays"/>
    <n v="0.20575840145322435"/>
    <n v="11327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b v="0"/>
    <b v="0"/>
    <s v="music/electric music"/>
    <n v="0.52451612903225808"/>
    <n v="1626"/>
    <x v="1"/>
    <x v="5"/>
  </r>
  <r>
    <n v="10"/>
    <s v="Green Ltd"/>
    <s v="Monitored empowering installation"/>
    <n v="5200"/>
    <n v="13838"/>
    <x v="1"/>
    <n v="220"/>
    <x v="1"/>
    <s v="USD"/>
    <n v="1281762000"/>
    <x v="10"/>
    <b v="0"/>
    <b v="0"/>
    <s v="film &amp; video/drama"/>
    <n v="2.7034615384615384"/>
    <n v="702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b v="0"/>
    <b v="1"/>
    <s v="theater/plays"/>
    <n v="0.48523809523809525"/>
    <n v="1528.5"/>
    <x v="3"/>
    <x v="3"/>
  </r>
  <r>
    <n v="12"/>
    <s v="Kim Ltd"/>
    <s v="Assimilated hybrid intranet"/>
    <n v="6300"/>
    <n v="5629"/>
    <x v="0"/>
    <n v="55"/>
    <x v="1"/>
    <s v="USD"/>
    <n v="1571720400"/>
    <x v="12"/>
    <b v="0"/>
    <b v="0"/>
    <s v="film &amp; video/drama"/>
    <n v="0.90222222222222226"/>
    <n v="2842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b v="0"/>
    <b v="0"/>
    <s v="music/indie rock"/>
    <n v="2.4745238095238093"/>
    <n v="5196.5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b v="0"/>
    <b v="0"/>
    <s v="music/indie rock"/>
    <n v="0.67478723404255314"/>
    <n v="9514.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b v="0"/>
    <b v="0"/>
    <s v="technology/wearables"/>
    <n v="0.47864532019704431"/>
    <n v="19433"/>
    <x v="2"/>
    <x v="8"/>
  </r>
  <r>
    <n v="16"/>
    <s v="Hines Inc"/>
    <s v="Cross-platform systemic adapter"/>
    <n v="1700"/>
    <n v="11041"/>
    <x v="1"/>
    <n v="100"/>
    <x v="1"/>
    <s v="USD"/>
    <n v="1390370400"/>
    <x v="16"/>
    <b v="0"/>
    <b v="0"/>
    <s v="publishing/nonfiction"/>
    <n v="6.553529411764706"/>
    <n v="5570.5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b v="0"/>
    <b v="0"/>
    <s v="film &amp; video/animation"/>
    <n v="1.6086761229314421"/>
    <n v="68047"/>
    <x v="4"/>
    <x v="10"/>
  </r>
  <r>
    <n v="18"/>
    <s v="Johnson-Gould"/>
    <s v="Exclusive needs-based adapter"/>
    <n v="9100"/>
    <n v="6089"/>
    <x v="3"/>
    <n v="135"/>
    <x v="1"/>
    <s v="USD"/>
    <n v="1536382800"/>
    <x v="18"/>
    <b v="0"/>
    <b v="0"/>
    <s v="theater/plays"/>
    <n v="0.68395604395604392"/>
    <n v="3112"/>
    <x v="3"/>
    <x v="3"/>
  </r>
  <r>
    <n v="19"/>
    <s v="Perez-Hess"/>
    <s v="Down-sized cohesive archive"/>
    <n v="62500"/>
    <n v="30331"/>
    <x v="0"/>
    <n v="674"/>
    <x v="1"/>
    <s v="USD"/>
    <n v="1551679200"/>
    <x v="19"/>
    <b v="0"/>
    <b v="1"/>
    <s v="theater/plays"/>
    <n v="0.49608000000000002"/>
    <n v="15502.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b v="0"/>
    <b v="0"/>
    <s v="film &amp; video/drama"/>
    <n v="1.1330197268588771"/>
    <n v="74666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b v="0"/>
    <b v="0"/>
    <s v="theater/plays"/>
    <n v="0.41586170212765955"/>
    <n v="19545.5"/>
    <x v="3"/>
    <x v="3"/>
  </r>
  <r>
    <n v="22"/>
    <s v="Collier Inc"/>
    <s v="Enhanced dynamic definition"/>
    <n v="59100"/>
    <n v="75690"/>
    <x v="1"/>
    <n v="890"/>
    <x v="1"/>
    <s v="USD"/>
    <n v="1522731600"/>
    <x v="22"/>
    <b v="0"/>
    <b v="0"/>
    <s v="theater/plays"/>
    <n v="1.2957698815566836"/>
    <n v="38290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b v="0"/>
    <b v="0"/>
    <s v="film &amp; video/documentary"/>
    <n v="3.3519999999999999"/>
    <n v="7542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b v="0"/>
    <b v="0"/>
    <s v="technology/wearables"/>
    <n v="1.1572510822510822"/>
    <n v="5346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b v="0"/>
    <b v="1"/>
    <s v="games/video games"/>
    <n v="2.194"/>
    <n v="6033.5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b v="0"/>
    <b v="0"/>
    <s v="theater/plays"/>
    <n v="0.49575813953488373"/>
    <n v="2664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b v="0"/>
    <b v="0"/>
    <s v="music/rock"/>
    <n v="0.80700000000000005"/>
    <n v="807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b v="0"/>
    <b v="1"/>
    <s v="theater/plays"/>
    <n v="1.0692278287461774"/>
    <n v="69927.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b v="0"/>
    <b v="0"/>
    <s v="film &amp; video/shorts"/>
    <n v="3.3239869281045751"/>
    <n v="76285.5"/>
    <x v="4"/>
    <x v="12"/>
  </r>
  <r>
    <n v="30"/>
    <s v="Clark-Cooke"/>
    <s v="Down-sized analyzing challenge"/>
    <n v="9000"/>
    <n v="14455"/>
    <x v="1"/>
    <n v="129"/>
    <x v="1"/>
    <s v="USD"/>
    <n v="1558674000"/>
    <x v="30"/>
    <b v="0"/>
    <b v="0"/>
    <s v="film &amp; video/animation"/>
    <n v="1.6204444444444444"/>
    <n v="7292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b v="0"/>
    <b v="0"/>
    <s v="games/video games"/>
    <n v="3.1645714285714286"/>
    <n v="5538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b v="0"/>
    <b v="0"/>
    <s v="film &amp; video/documentary"/>
    <n v="0.89092079207920793"/>
    <n v="44991.5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b v="0"/>
    <b v="0"/>
    <s v="theater/plays"/>
    <n v="3.8861553784860559"/>
    <n v="97542.5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b v="0"/>
    <b v="0"/>
    <s v="film &amp; video/documentary"/>
    <n v="1.5258064516129033"/>
    <n v="709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b v="0"/>
    <b v="1"/>
    <s v="film &amp; video/drama"/>
    <n v="1.5186693227091634"/>
    <n v="95296.5"/>
    <x v="4"/>
    <x v="6"/>
  </r>
  <r>
    <n v="36"/>
    <s v="Jackson-Lewis"/>
    <s v="Monitored multi-state encryption"/>
    <n v="700"/>
    <n v="1101"/>
    <x v="1"/>
    <n v="16"/>
    <x v="1"/>
    <s v="USD"/>
    <n v="1298700000"/>
    <x v="36"/>
    <b v="0"/>
    <b v="0"/>
    <s v="theater/plays"/>
    <n v="1.5957142857142856"/>
    <n v="558.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b v="0"/>
    <b v="1"/>
    <s v="publishing/fiction"/>
    <n v="1.4130864197530864"/>
    <n v="5723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b v="0"/>
    <b v="0"/>
    <s v="photography/photography books"/>
    <n v="3.2964516129032257"/>
    <n v="5109.5"/>
    <x v="7"/>
    <x v="14"/>
  </r>
  <r>
    <n v="39"/>
    <s v="Kim-Rice"/>
    <s v="Organized bi-directional function"/>
    <n v="9900"/>
    <n v="5027"/>
    <x v="0"/>
    <n v="88"/>
    <x v="3"/>
    <s v="DKK"/>
    <n v="1361772000"/>
    <x v="39"/>
    <b v="0"/>
    <b v="0"/>
    <s v="theater/plays"/>
    <n v="0.51666666666666672"/>
    <n v="2557.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b v="0"/>
    <b v="1"/>
    <s v="technology/wearables"/>
    <n v="1.7131818181818181"/>
    <n v="7538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b v="0"/>
    <b v="1"/>
    <s v="music/rock"/>
    <n v="2.1491071428571429"/>
    <n v="6017.5"/>
    <x v="1"/>
    <x v="1"/>
  </r>
  <r>
    <n v="42"/>
    <s v="Werner-Bryant"/>
    <s v="Virtual uniform frame"/>
    <n v="1800"/>
    <n v="7991"/>
    <x v="1"/>
    <n v="222"/>
    <x v="1"/>
    <s v="USD"/>
    <n v="1309755600"/>
    <x v="42"/>
    <b v="0"/>
    <b v="0"/>
    <s v="food/food trucks"/>
    <n v="4.5627777777777778"/>
    <n v="4106.5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b v="0"/>
    <b v="0"/>
    <s v="publishing/radio &amp; podcasts"/>
    <n v="1.9282594235033259"/>
    <n v="86964.5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b v="0"/>
    <b v="0"/>
    <s v="publishing/fiction"/>
    <n v="6.649375"/>
    <n v="5319.5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b v="0"/>
    <b v="1"/>
    <s v="theater/plays"/>
    <n v="0.48189473684210526"/>
    <n v="2289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b v="0"/>
    <b v="0"/>
    <s v="music/rock"/>
    <n v="1.1727027027027026"/>
    <n v="2169.5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b v="0"/>
    <b v="0"/>
    <s v="theater/plays"/>
    <n v="4.8520000000000003"/>
    <n v="3639"/>
    <x v="3"/>
    <x v="3"/>
  </r>
  <r>
    <n v="48"/>
    <s v="Lamb Inc"/>
    <s v="Optimized leadingedge concept"/>
    <n v="33300"/>
    <n v="128862"/>
    <x v="1"/>
    <n v="2431"/>
    <x v="1"/>
    <s v="USD"/>
    <n v="1435208400"/>
    <x v="48"/>
    <b v="0"/>
    <b v="0"/>
    <s v="theater/plays"/>
    <n v="3.9427327327327326"/>
    <n v="65646.5"/>
    <x v="3"/>
    <x v="3"/>
  </r>
  <r>
    <n v="49"/>
    <s v="Casey-Kelly"/>
    <s v="Sharable holistic interface"/>
    <n v="7200"/>
    <n v="13653"/>
    <x v="1"/>
    <n v="303"/>
    <x v="1"/>
    <s v="USD"/>
    <n v="1571547600"/>
    <x v="49"/>
    <b v="0"/>
    <b v="0"/>
    <s v="music/rock"/>
    <n v="1.9383333333333332"/>
    <n v="6978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b v="0"/>
    <b v="0"/>
    <s v="music/metal"/>
    <n v="0.03"/>
    <n v="1.5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b v="0"/>
    <b v="1"/>
    <s v="technology/wearables"/>
    <n v="0.92795698924731185"/>
    <n v="73355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b v="0"/>
    <b v="0"/>
    <s v="theater/plays"/>
    <n v="0.35194444444444445"/>
    <n v="1267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b v="0"/>
    <b v="0"/>
    <s v="film &amp; video/drama"/>
    <n v="1.427840909090909"/>
    <n v="6282.5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b v="0"/>
    <b v="0"/>
    <s v="technology/wearables"/>
    <n v="0.91866666666666663"/>
    <n v="2756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b v="0"/>
    <b v="0"/>
    <s v="music/jazz"/>
    <n v="1.7995454545454546"/>
    <n v="5938.5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b v="0"/>
    <b v="0"/>
    <s v="technology/wearables"/>
    <n v="1.457125"/>
    <n v="5828.5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b v="0"/>
    <b v="0"/>
    <s v="games/video games"/>
    <n v="2.2220689655172414"/>
    <n v="3222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b v="0"/>
    <b v="0"/>
    <s v="theater/plays"/>
    <n v="2.3492592592592594"/>
    <n v="3171.5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b v="0"/>
    <b v="1"/>
    <s v="theater/plays"/>
    <n v="2.8421428571428571"/>
    <n v="1989.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b v="0"/>
    <b v="0"/>
    <s v="theater/plays"/>
    <n v="1.4606900212314224"/>
    <n v="68798.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b v="0"/>
    <b v="0"/>
    <s v="theater/plays"/>
    <n v="0.93877008032128517"/>
    <n v="93501.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b v="0"/>
    <b v="0"/>
    <s v="technology/web"/>
    <n v="7.3505000000000003"/>
    <n v="7350.5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b v="0"/>
    <b v="0"/>
    <s v="theater/plays"/>
    <n v="0.11957446808510638"/>
    <n v="281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b v="0"/>
    <b v="1"/>
    <s v="technology/web"/>
    <n v="0.99"/>
    <n v="1386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b v="0"/>
    <b v="0"/>
    <s v="theater/plays"/>
    <n v="2.4001639344262293"/>
    <n v="7320.5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b v="0"/>
    <b v="1"/>
    <s v="theater/plays"/>
    <n v="0.45482758620689656"/>
    <n v="659.5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b v="0"/>
    <b v="1"/>
    <s v="technology/wearables"/>
    <n v="1.6798484848484849"/>
    <n v="60978.5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b v="0"/>
    <b v="1"/>
    <s v="theater/plays"/>
    <n v="2.588421052631579"/>
    <n v="7377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b v="0"/>
    <b v="0"/>
    <s v="theater/plays"/>
    <n v="0.24278481012658229"/>
    <n v="959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b v="0"/>
    <b v="1"/>
    <s v="theater/plays"/>
    <n v="1.25675"/>
    <n v="80432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49"/>
    <b v="0"/>
    <b v="0"/>
    <s v="theater/plays"/>
    <n v="1.0933333333333333"/>
    <n v="3280"/>
    <x v="3"/>
    <x v="3"/>
  </r>
  <r>
    <n v="72"/>
    <s v="Hampton, Lewis and Ray"/>
    <s v="Seamless coherent parallelism"/>
    <n v="600"/>
    <n v="4022"/>
    <x v="1"/>
    <n v="54"/>
    <x v="1"/>
    <s v="USD"/>
    <n v="1435726800"/>
    <x v="71"/>
    <b v="0"/>
    <b v="0"/>
    <s v="film &amp; video/animation"/>
    <n v="6.793333333333333"/>
    <n v="2038"/>
    <x v="4"/>
    <x v="10"/>
  </r>
  <r>
    <n v="73"/>
    <s v="Collins-Goodman"/>
    <s v="Cross-platform even-keeled initiative"/>
    <n v="1400"/>
    <n v="9253"/>
    <x v="1"/>
    <n v="88"/>
    <x v="1"/>
    <s v="USD"/>
    <n v="1480226400"/>
    <x v="72"/>
    <b v="0"/>
    <b v="0"/>
    <s v="music/jazz"/>
    <n v="6.6721428571428572"/>
    <n v="4670.5"/>
    <x v="1"/>
    <x v="17"/>
  </r>
  <r>
    <n v="74"/>
    <s v="Davis-Michael"/>
    <s v="Progressive tertiary framework"/>
    <n v="3900"/>
    <n v="4776"/>
    <x v="1"/>
    <n v="85"/>
    <x v="4"/>
    <s v="GBP"/>
    <n v="1459054800"/>
    <x v="73"/>
    <b v="0"/>
    <b v="0"/>
    <s v="music/metal"/>
    <n v="1.2464102564102564"/>
    <n v="2430.5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4"/>
    <b v="0"/>
    <b v="0"/>
    <s v="photography/photography books"/>
    <n v="1.523298969072165"/>
    <n v="7388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5"/>
    <b v="1"/>
    <b v="1"/>
    <s v="theater/plays"/>
    <n v="0.79476810414971522"/>
    <n v="48838.5"/>
    <x v="3"/>
    <x v="3"/>
  </r>
  <r>
    <n v="77"/>
    <s v="Acevedo-Huffman"/>
    <s v="Pre-emptive impactful model"/>
    <n v="9500"/>
    <n v="4460"/>
    <x v="0"/>
    <n v="56"/>
    <x v="1"/>
    <s v="USD"/>
    <n v="1285563600"/>
    <x v="76"/>
    <b v="0"/>
    <b v="1"/>
    <s v="film &amp; video/animation"/>
    <n v="0.47536842105263155"/>
    <n v="2258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7"/>
    <b v="0"/>
    <b v="0"/>
    <s v="publishing/translations"/>
    <n v="3.0813333333333333"/>
    <n v="6933"/>
    <x v="5"/>
    <x v="18"/>
  </r>
  <r>
    <n v="79"/>
    <s v="Soto LLC"/>
    <s v="Triple-buffered reciprocal project"/>
    <n v="57800"/>
    <n v="40228"/>
    <x v="0"/>
    <n v="838"/>
    <x v="1"/>
    <s v="USD"/>
    <n v="1529125200"/>
    <x v="78"/>
    <b v="0"/>
    <b v="0"/>
    <s v="theater/plays"/>
    <n v="0.71048442906574394"/>
    <n v="20533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79"/>
    <b v="0"/>
    <b v="0"/>
    <s v="games/video games"/>
    <n v="6.49"/>
    <n v="3569.5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0"/>
    <b v="0"/>
    <b v="0"/>
    <s v="music/rock"/>
    <n v="2.277857142857143"/>
    <n v="19134"/>
    <x v="1"/>
    <x v="1"/>
  </r>
  <r>
    <n v="82"/>
    <s v="Porter-George"/>
    <s v="Reactive content-based framework"/>
    <n v="1000"/>
    <n v="14973"/>
    <x v="1"/>
    <n v="180"/>
    <x v="4"/>
    <s v="GBP"/>
    <n v="1547704800"/>
    <x v="4"/>
    <b v="0"/>
    <b v="1"/>
    <s v="games/video games"/>
    <n v="15.153"/>
    <n v="7576.5"/>
    <x v="6"/>
    <x v="11"/>
  </r>
  <r>
    <n v="83"/>
    <s v="Fitzgerald PLC"/>
    <s v="Realigned user-facing concept"/>
    <n v="106400"/>
    <n v="39996"/>
    <x v="0"/>
    <n v="1000"/>
    <x v="1"/>
    <s v="USD"/>
    <n v="1469682000"/>
    <x v="81"/>
    <b v="0"/>
    <b v="0"/>
    <s v="music/electric music"/>
    <n v="0.38530075187969925"/>
    <n v="20498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2"/>
    <b v="0"/>
    <b v="0"/>
    <s v="technology/wearables"/>
    <n v="1.3356050955414012"/>
    <n v="20969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3"/>
    <b v="0"/>
    <b v="0"/>
    <s v="music/indie rock"/>
    <n v="1.3267346938775511"/>
    <n v="3250.5"/>
    <x v="1"/>
    <x v="7"/>
  </r>
  <r>
    <n v="86"/>
    <s v="Davis-Smith"/>
    <s v="Organic motivating firmware"/>
    <n v="7400"/>
    <n v="12405"/>
    <x v="1"/>
    <n v="203"/>
    <x v="1"/>
    <s v="USD"/>
    <n v="1430715600"/>
    <x v="84"/>
    <b v="1"/>
    <b v="0"/>
    <s v="theater/plays"/>
    <n v="1.7037837837837837"/>
    <n v="6304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5"/>
    <b v="0"/>
    <b v="1"/>
    <s v="music/rock"/>
    <n v="0.62731486146095716"/>
    <n v="62261"/>
    <x v="1"/>
    <x v="1"/>
  </r>
  <r>
    <n v="88"/>
    <s v="Clark Group"/>
    <s v="Grass-roots fault-tolerant policy"/>
    <n v="4800"/>
    <n v="12516"/>
    <x v="1"/>
    <n v="113"/>
    <x v="1"/>
    <s v="USD"/>
    <n v="1429160400"/>
    <x v="86"/>
    <b v="0"/>
    <b v="0"/>
    <s v="publishing/translations"/>
    <n v="2.6310416666666665"/>
    <n v="6314.5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7"/>
    <b v="0"/>
    <b v="0"/>
    <s v="theater/plays"/>
    <n v="2.5541176470588236"/>
    <n v="4342"/>
    <x v="3"/>
    <x v="3"/>
  </r>
  <r>
    <n v="90"/>
    <s v="Kramer Group"/>
    <s v="Synergistic explicit parallelism"/>
    <n v="7800"/>
    <n v="6132"/>
    <x v="0"/>
    <n v="106"/>
    <x v="1"/>
    <s v="USD"/>
    <n v="1456380000"/>
    <x v="88"/>
    <b v="0"/>
    <b v="1"/>
    <s v="theater/plays"/>
    <n v="0.79974358974358972"/>
    <n v="3119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89"/>
    <b v="0"/>
    <b v="0"/>
    <s v="publishing/translations"/>
    <n v="0.4884445884640311"/>
    <n v="37683.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40"/>
    <b v="0"/>
    <b v="1"/>
    <s v="games/video games"/>
    <n v="2.6136499999999998"/>
    <n v="26136.5"/>
    <x v="6"/>
    <x v="11"/>
  </r>
  <r>
    <n v="93"/>
    <s v="Hall and Sons"/>
    <s v="Pre-emptive radical architecture"/>
    <n v="108800"/>
    <n v="65877"/>
    <x v="3"/>
    <n v="610"/>
    <x v="1"/>
    <s v="USD"/>
    <n v="1350709200"/>
    <x v="90"/>
    <b v="0"/>
    <b v="1"/>
    <s v="theater/plays"/>
    <n v="0.61109374999999999"/>
    <n v="33243.5"/>
    <x v="3"/>
    <x v="3"/>
  </r>
  <r>
    <n v="94"/>
    <s v="Hanson Inc"/>
    <s v="Grass-roots web-enabled contingency"/>
    <n v="2900"/>
    <n v="8807"/>
    <x v="1"/>
    <n v="180"/>
    <x v="4"/>
    <s v="GBP"/>
    <n v="1554613200"/>
    <x v="91"/>
    <b v="0"/>
    <b v="0"/>
    <s v="technology/web"/>
    <n v="3.0989655172413793"/>
    <n v="4493.5"/>
    <x v="2"/>
    <x v="2"/>
  </r>
  <r>
    <n v="95"/>
    <s v="Sanchez LLC"/>
    <s v="Stand-alone system-worthy standardization"/>
    <n v="900"/>
    <n v="1017"/>
    <x v="1"/>
    <n v="27"/>
    <x v="1"/>
    <s v="USD"/>
    <n v="1571029200"/>
    <x v="92"/>
    <b v="0"/>
    <b v="0"/>
    <s v="film &amp; video/documentary"/>
    <n v="1.1599999999999999"/>
    <n v="522"/>
    <x v="4"/>
    <x v="4"/>
  </r>
  <r>
    <n v="96"/>
    <s v="Howard Ltd"/>
    <s v="Down-sized systematic policy"/>
    <n v="69700"/>
    <n v="151513"/>
    <x v="1"/>
    <n v="2331"/>
    <x v="1"/>
    <s v="USD"/>
    <n v="1299736800"/>
    <x v="36"/>
    <b v="0"/>
    <b v="0"/>
    <s v="theater/plays"/>
    <n v="2.2072309899569582"/>
    <n v="76922"/>
    <x v="3"/>
    <x v="3"/>
  </r>
  <r>
    <n v="97"/>
    <s v="Stewart LLC"/>
    <s v="Cloned bi-directional architecture"/>
    <n v="1300"/>
    <n v="12047"/>
    <x v="1"/>
    <n v="113"/>
    <x v="1"/>
    <s v="USD"/>
    <n v="1435208400"/>
    <x v="93"/>
    <b v="0"/>
    <b v="0"/>
    <s v="food/food trucks"/>
    <n v="9.3538461538461544"/>
    <n v="6080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4"/>
    <b v="0"/>
    <b v="0"/>
    <s v="games/video games"/>
    <n v="0.3493967280163599"/>
    <n v="17085.5"/>
    <x v="6"/>
    <x v="11"/>
  </r>
  <r>
    <n v="99"/>
    <s v="Baker-Morris"/>
    <s v="Fully-configurable motivating approach"/>
    <n v="7600"/>
    <n v="14951"/>
    <x v="1"/>
    <n v="164"/>
    <x v="1"/>
    <s v="USD"/>
    <n v="1416895200"/>
    <x v="95"/>
    <b v="0"/>
    <b v="0"/>
    <s v="theater/plays"/>
    <n v="1.9888157894736842"/>
    <n v="7557.5"/>
    <x v="3"/>
    <x v="3"/>
  </r>
  <r>
    <n v="100"/>
    <s v="Tucker, Fox and Green"/>
    <s v="Upgradable fault-tolerant approach"/>
    <n v="100"/>
    <n v="1"/>
    <x v="0"/>
    <n v="1"/>
    <x v="1"/>
    <s v="USD"/>
    <n v="1319000400"/>
    <x v="96"/>
    <b v="0"/>
    <b v="0"/>
    <s v="theater/plays"/>
    <n v="0.02"/>
    <n v="1"/>
    <x v="3"/>
    <x v="3"/>
  </r>
  <r>
    <n v="101"/>
    <s v="Douglas LLC"/>
    <s v="Reduced heuristic moratorium"/>
    <n v="900"/>
    <n v="9193"/>
    <x v="1"/>
    <n v="164"/>
    <x v="1"/>
    <s v="USD"/>
    <n v="1424498400"/>
    <x v="97"/>
    <b v="0"/>
    <b v="1"/>
    <s v="music/electric music"/>
    <n v="10.396666666666667"/>
    <n v="4678.5"/>
    <x v="1"/>
    <x v="5"/>
  </r>
  <r>
    <n v="102"/>
    <s v="Garcia Inc"/>
    <s v="Front-line web-enabled model"/>
    <n v="3700"/>
    <n v="10422"/>
    <x v="1"/>
    <n v="336"/>
    <x v="1"/>
    <s v="USD"/>
    <n v="1526274000"/>
    <x v="98"/>
    <b v="0"/>
    <b v="1"/>
    <s v="technology/wearables"/>
    <n v="2.9075675675675674"/>
    <n v="5379"/>
    <x v="2"/>
    <x v="8"/>
  </r>
  <r>
    <n v="103"/>
    <s v="Frye, Hunt and Powell"/>
    <s v="Polarized incremental emulation"/>
    <n v="10000"/>
    <n v="2461"/>
    <x v="0"/>
    <n v="37"/>
    <x v="6"/>
    <s v="EUR"/>
    <n v="1287896400"/>
    <x v="99"/>
    <b v="0"/>
    <b v="0"/>
    <s v="music/electric music"/>
    <n v="0.24979999999999999"/>
    <n v="1249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0"/>
    <b v="0"/>
    <b v="0"/>
    <s v="music/indie rock"/>
    <n v="1.4474832214765101"/>
    <n v="86270"/>
    <x v="1"/>
    <x v="7"/>
  </r>
  <r>
    <n v="105"/>
    <s v="Charles-Johnson"/>
    <s v="Total fresh-thinking system engine"/>
    <n v="6800"/>
    <n v="9829"/>
    <x v="1"/>
    <n v="95"/>
    <x v="1"/>
    <s v="USD"/>
    <n v="1364878800"/>
    <x v="101"/>
    <b v="0"/>
    <b v="0"/>
    <s v="technology/web"/>
    <n v="1.4594117647058824"/>
    <n v="4962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2"/>
    <b v="0"/>
    <b v="0"/>
    <s v="theater/plays"/>
    <n v="3.628974358974359"/>
    <n v="7076.5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3"/>
    <b v="0"/>
    <b v="1"/>
    <s v="theater/plays"/>
    <n v="1.8894285714285715"/>
    <n v="3306.5"/>
    <x v="3"/>
    <x v="3"/>
  </r>
  <r>
    <n v="108"/>
    <s v="Decker Inc"/>
    <s v="Universal encompassing implementation"/>
    <n v="1500"/>
    <n v="8929"/>
    <x v="1"/>
    <n v="83"/>
    <x v="1"/>
    <s v="USD"/>
    <n v="1333688400"/>
    <x v="104"/>
    <b v="0"/>
    <b v="0"/>
    <s v="film &amp; video/documentary"/>
    <n v="6.008"/>
    <n v="4506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5"/>
    <b v="0"/>
    <b v="0"/>
    <s v="film &amp; video/television"/>
    <n v="0.60365384615384621"/>
    <n v="1569.5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6"/>
    <b v="0"/>
    <b v="0"/>
    <s v="food/food trucks"/>
    <n v="0.1517064606741573"/>
    <n v="10801.5"/>
    <x v="0"/>
    <x v="0"/>
  </r>
  <r>
    <n v="111"/>
    <s v="Hart-Briggs"/>
    <s v="Re-engineered user-facing approach"/>
    <n v="61400"/>
    <n v="73653"/>
    <x v="1"/>
    <n v="676"/>
    <x v="1"/>
    <s v="USD"/>
    <n v="1348290000"/>
    <x v="107"/>
    <b v="0"/>
    <b v="0"/>
    <s v="publishing/radio &amp; podcasts"/>
    <n v="1.21057003257329"/>
    <n v="37164.5"/>
    <x v="5"/>
    <x v="15"/>
  </r>
  <r>
    <n v="112"/>
    <s v="Jones-Meyer"/>
    <s v="Re-engineered client-driven hub"/>
    <n v="4700"/>
    <n v="12635"/>
    <x v="1"/>
    <n v="361"/>
    <x v="2"/>
    <s v="AUD"/>
    <n v="1408856400"/>
    <x v="108"/>
    <b v="0"/>
    <b v="0"/>
    <s v="technology/web"/>
    <n v="2.7651063829787232"/>
    <n v="6498"/>
    <x v="2"/>
    <x v="2"/>
  </r>
  <r>
    <n v="113"/>
    <s v="Wright, Hartman and Yu"/>
    <s v="User-friendly tertiary array"/>
    <n v="3300"/>
    <n v="12437"/>
    <x v="1"/>
    <n v="131"/>
    <x v="1"/>
    <s v="USD"/>
    <n v="1505192400"/>
    <x v="109"/>
    <b v="0"/>
    <b v="0"/>
    <s v="food/food trucks"/>
    <n v="3.8084848484848486"/>
    <n v="6284"/>
    <x v="0"/>
    <x v="0"/>
  </r>
  <r>
    <n v="114"/>
    <s v="Harper-Davis"/>
    <s v="Robust heuristic encoding"/>
    <n v="1900"/>
    <n v="13816"/>
    <x v="1"/>
    <n v="126"/>
    <x v="1"/>
    <s v="USD"/>
    <n v="1554786000"/>
    <x v="110"/>
    <b v="0"/>
    <b v="1"/>
    <s v="technology/wearables"/>
    <n v="7.337894736842105"/>
    <n v="6971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1"/>
    <b v="0"/>
    <b v="0"/>
    <s v="publishing/fiction"/>
    <n v="0.89193761247750447"/>
    <n v="74343"/>
    <x v="5"/>
    <x v="13"/>
  </r>
  <r>
    <n v="116"/>
    <s v="David-Clark"/>
    <s v="De-engineered motivating standardization"/>
    <n v="7200"/>
    <n v="6336"/>
    <x v="0"/>
    <n v="73"/>
    <x v="1"/>
    <s v="USD"/>
    <n v="1442552400"/>
    <x v="112"/>
    <b v="0"/>
    <b v="0"/>
    <s v="theater/plays"/>
    <n v="0.89013888888888892"/>
    <n v="3204.5"/>
    <x v="3"/>
    <x v="3"/>
  </r>
  <r>
    <n v="117"/>
    <s v="Chaney-Dennis"/>
    <s v="Business-focused 24hour groupware"/>
    <n v="4900"/>
    <n v="8523"/>
    <x v="1"/>
    <n v="275"/>
    <x v="1"/>
    <s v="USD"/>
    <n v="1316667600"/>
    <x v="113"/>
    <b v="0"/>
    <b v="0"/>
    <s v="film &amp; video/television"/>
    <n v="1.7955102040816326"/>
    <n v="43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4"/>
    <b v="0"/>
    <b v="0"/>
    <s v="photography/photography books"/>
    <n v="1.1885185185185185"/>
    <n v="320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5"/>
    <b v="0"/>
    <b v="1"/>
    <s v="film &amp; video/documentary"/>
    <n v="2.1804000000000001"/>
    <n v="5451"/>
    <x v="4"/>
    <x v="4"/>
  </r>
  <r>
    <n v="120"/>
    <s v="Vega Group"/>
    <s v="Synchronized regional synergy"/>
    <n v="75100"/>
    <n v="112272"/>
    <x v="1"/>
    <n v="1782"/>
    <x v="1"/>
    <s v="USD"/>
    <n v="1429246800"/>
    <x v="116"/>
    <b v="0"/>
    <b v="1"/>
    <s v="games/mobile games"/>
    <n v="1.5186950732356856"/>
    <n v="57027"/>
    <x v="6"/>
    <x v="20"/>
  </r>
  <r>
    <n v="121"/>
    <s v="Brown-Brown"/>
    <s v="Multi-lateral homogeneous success"/>
    <n v="45300"/>
    <n v="99361"/>
    <x v="1"/>
    <n v="903"/>
    <x v="1"/>
    <s v="USD"/>
    <n v="1412485200"/>
    <x v="117"/>
    <b v="0"/>
    <b v="0"/>
    <s v="games/video games"/>
    <n v="2.2133333333333334"/>
    <n v="50132"/>
    <x v="6"/>
    <x v="11"/>
  </r>
  <r>
    <n v="122"/>
    <s v="Taylor PLC"/>
    <s v="Seamless zero-defect solution"/>
    <n v="136800"/>
    <n v="88055"/>
    <x v="0"/>
    <n v="3387"/>
    <x v="1"/>
    <s v="USD"/>
    <n v="1417068000"/>
    <x v="95"/>
    <b v="0"/>
    <b v="0"/>
    <s v="publishing/fiction"/>
    <n v="0.66843567251461988"/>
    <n v="45721"/>
    <x v="5"/>
    <x v="13"/>
  </r>
  <r>
    <n v="123"/>
    <s v="Edwards-Lewis"/>
    <s v="Enhanced scalable concept"/>
    <n v="177700"/>
    <n v="33092"/>
    <x v="0"/>
    <n v="662"/>
    <x v="0"/>
    <s v="CAD"/>
    <n v="1448344800"/>
    <x v="118"/>
    <b v="1"/>
    <b v="0"/>
    <s v="theater/plays"/>
    <n v="0.18994935284186831"/>
    <n v="16877"/>
    <x v="3"/>
    <x v="3"/>
  </r>
  <r>
    <n v="124"/>
    <s v="Stanton, Neal and Rodriguez"/>
    <s v="Polarized uniform software"/>
    <n v="2600"/>
    <n v="9562"/>
    <x v="1"/>
    <n v="94"/>
    <x v="6"/>
    <s v="EUR"/>
    <n v="1557723600"/>
    <x v="119"/>
    <b v="0"/>
    <b v="0"/>
    <s v="photography/photography books"/>
    <n v="3.7138461538461538"/>
    <n v="4828"/>
    <x v="7"/>
    <x v="14"/>
  </r>
  <r>
    <n v="125"/>
    <s v="Pratt LLC"/>
    <s v="Stand-alone web-enabled moderator"/>
    <n v="5300"/>
    <n v="8475"/>
    <x v="1"/>
    <n v="180"/>
    <x v="1"/>
    <s v="USD"/>
    <n v="1537333200"/>
    <x v="120"/>
    <b v="0"/>
    <b v="0"/>
    <s v="theater/plays"/>
    <n v="1.6330188679245283"/>
    <n v="4327.5"/>
    <x v="3"/>
    <x v="3"/>
  </r>
  <r>
    <n v="126"/>
    <s v="Gross PLC"/>
    <s v="Proactive methodical benchmark"/>
    <n v="180200"/>
    <n v="69617"/>
    <x v="0"/>
    <n v="774"/>
    <x v="1"/>
    <s v="USD"/>
    <n v="1471150800"/>
    <x v="121"/>
    <b v="0"/>
    <b v="1"/>
    <s v="theater/plays"/>
    <n v="0.39062708102108767"/>
    <n v="35195.5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2"/>
    <b v="0"/>
    <b v="0"/>
    <s v="theater/plays"/>
    <n v="0.52072674418604648"/>
    <n v="26869.5"/>
    <x v="3"/>
    <x v="3"/>
  </r>
  <r>
    <n v="128"/>
    <s v="Allen-Curtis"/>
    <s v="Phased human-resource core"/>
    <n v="70600"/>
    <n v="42596"/>
    <x v="3"/>
    <n v="532"/>
    <x v="1"/>
    <s v="USD"/>
    <n v="1282885200"/>
    <x v="123"/>
    <b v="0"/>
    <b v="0"/>
    <s v="music/rock"/>
    <n v="0.61087818696883855"/>
    <n v="21564"/>
    <x v="1"/>
    <x v="1"/>
  </r>
  <r>
    <n v="129"/>
    <s v="Morgan-Martinez"/>
    <s v="Mandatory tertiary implementation"/>
    <n v="148500"/>
    <n v="4756"/>
    <x v="3"/>
    <n v="55"/>
    <x v="2"/>
    <s v="AUD"/>
    <n v="1422943200"/>
    <x v="97"/>
    <b v="0"/>
    <b v="0"/>
    <s v="food/food trucks"/>
    <n v="3.2397306397306397E-2"/>
    <n v="2405.5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4"/>
    <b v="0"/>
    <b v="0"/>
    <s v="film &amp; video/drama"/>
    <n v="1.6102083333333332"/>
    <n v="772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5"/>
    <b v="0"/>
    <b v="0"/>
    <s v="technology/web"/>
    <n v="1.0234304796599878"/>
    <n v="84279.5"/>
    <x v="2"/>
    <x v="2"/>
  </r>
  <r>
    <n v="132"/>
    <s v="Flowers and Sons"/>
    <s v="Virtual static core"/>
    <n v="3300"/>
    <n v="3834"/>
    <x v="1"/>
    <n v="89"/>
    <x v="1"/>
    <s v="USD"/>
    <n v="1515736800"/>
    <x v="126"/>
    <b v="0"/>
    <b v="1"/>
    <s v="theater/plays"/>
    <n v="1.1887878787878787"/>
    <n v="1961.5"/>
    <x v="3"/>
    <x v="3"/>
  </r>
  <r>
    <n v="133"/>
    <s v="Gates PLC"/>
    <s v="Secured content-based product"/>
    <n v="4500"/>
    <n v="13985"/>
    <x v="1"/>
    <n v="159"/>
    <x v="1"/>
    <s v="USD"/>
    <n v="1313125200"/>
    <x v="127"/>
    <b v="0"/>
    <b v="0"/>
    <s v="music/world music"/>
    <n v="3.1431111111111112"/>
    <n v="7072"/>
    <x v="1"/>
    <x v="21"/>
  </r>
  <r>
    <n v="134"/>
    <s v="Caldwell LLC"/>
    <s v="Secured executive concept"/>
    <n v="99500"/>
    <n v="89288"/>
    <x v="0"/>
    <n v="940"/>
    <x v="5"/>
    <s v="CHF"/>
    <n v="1308459600"/>
    <x v="128"/>
    <b v="0"/>
    <b v="1"/>
    <s v="film &amp; video/documentary"/>
    <n v="0.90681407035175876"/>
    <n v="45114"/>
    <x v="4"/>
    <x v="4"/>
  </r>
  <r>
    <n v="135"/>
    <s v="Le, Burton and Evans"/>
    <s v="Balanced zero-defect software"/>
    <n v="7700"/>
    <n v="5488"/>
    <x v="0"/>
    <n v="117"/>
    <x v="1"/>
    <s v="USD"/>
    <n v="1362636000"/>
    <x v="129"/>
    <b v="0"/>
    <b v="1"/>
    <s v="theater/plays"/>
    <n v="0.72792207792207797"/>
    <n v="2802.5"/>
    <x v="3"/>
    <x v="3"/>
  </r>
  <r>
    <n v="136"/>
    <s v="Briggs PLC"/>
    <s v="Distributed context-sensitive flexibility"/>
    <n v="82800"/>
    <n v="2721"/>
    <x v="3"/>
    <n v="58"/>
    <x v="1"/>
    <s v="USD"/>
    <n v="1402117200"/>
    <x v="130"/>
    <b v="0"/>
    <b v="1"/>
    <s v="film &amp; video/drama"/>
    <n v="3.3562801932367152E-2"/>
    <n v="1389.5"/>
    <x v="4"/>
    <x v="6"/>
  </r>
  <r>
    <n v="137"/>
    <s v="Hudson-Nguyen"/>
    <s v="Down-sized disintermediate support"/>
    <n v="1800"/>
    <n v="4712"/>
    <x v="1"/>
    <n v="50"/>
    <x v="1"/>
    <s v="USD"/>
    <n v="1286341200"/>
    <x v="131"/>
    <b v="0"/>
    <b v="0"/>
    <s v="publishing/nonfiction"/>
    <n v="2.6455555555555557"/>
    <n v="2381"/>
    <x v="5"/>
    <x v="9"/>
  </r>
  <r>
    <n v="138"/>
    <s v="Hogan Ltd"/>
    <s v="Stand-alone mission-critical moratorium"/>
    <n v="9600"/>
    <n v="9216"/>
    <x v="0"/>
    <n v="115"/>
    <x v="1"/>
    <s v="USD"/>
    <n v="1348808400"/>
    <x v="132"/>
    <b v="0"/>
    <b v="0"/>
    <s v="games/mobile games"/>
    <n v="0.97197916666666662"/>
    <n v="4665.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3"/>
    <b v="0"/>
    <b v="1"/>
    <s v="technology/wearables"/>
    <n v="0.21250814332247556"/>
    <n v="9786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4"/>
    <b v="0"/>
    <b v="0"/>
    <s v="film &amp; video/documentary"/>
    <n v="2.2654545454545456"/>
    <n v="6230"/>
    <x v="4"/>
    <x v="4"/>
  </r>
  <r>
    <n v="141"/>
    <s v="Jackson LLC"/>
    <s v="Distributed motivating algorithm"/>
    <n v="64300"/>
    <n v="65323"/>
    <x v="1"/>
    <n v="1071"/>
    <x v="1"/>
    <s v="USD"/>
    <n v="1434085200"/>
    <x v="135"/>
    <b v="0"/>
    <b v="0"/>
    <s v="technology/web"/>
    <n v="1.032566096423017"/>
    <n v="33197"/>
    <x v="2"/>
    <x v="2"/>
  </r>
  <r>
    <n v="142"/>
    <s v="Figueroa Ltd"/>
    <s v="Expanded solution-oriented benchmark"/>
    <n v="5000"/>
    <n v="11502"/>
    <x v="1"/>
    <n v="117"/>
    <x v="1"/>
    <s v="USD"/>
    <n v="1333688400"/>
    <x v="136"/>
    <b v="0"/>
    <b v="0"/>
    <s v="technology/web"/>
    <n v="2.3237999999999999"/>
    <n v="5809.5"/>
    <x v="2"/>
    <x v="2"/>
  </r>
  <r>
    <n v="143"/>
    <s v="Avila-Jones"/>
    <s v="Implemented discrete secured line"/>
    <n v="5400"/>
    <n v="7322"/>
    <x v="1"/>
    <n v="70"/>
    <x v="1"/>
    <s v="USD"/>
    <n v="1277701200"/>
    <x v="137"/>
    <b v="0"/>
    <b v="0"/>
    <s v="music/indie rock"/>
    <n v="1.3688888888888888"/>
    <n v="369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38"/>
    <b v="0"/>
    <b v="0"/>
    <s v="theater/plays"/>
    <n v="1.306"/>
    <n v="5877"/>
    <x v="3"/>
    <x v="3"/>
  </r>
  <r>
    <n v="145"/>
    <s v="Fields-Moore"/>
    <s v="Secured reciprocal array"/>
    <n v="25000"/>
    <n v="59128"/>
    <x v="1"/>
    <n v="768"/>
    <x v="5"/>
    <s v="CHF"/>
    <n v="1410066000"/>
    <x v="139"/>
    <b v="0"/>
    <b v="0"/>
    <s v="technology/wearables"/>
    <n v="2.3958400000000002"/>
    <n v="29948"/>
    <x v="2"/>
    <x v="8"/>
  </r>
  <r>
    <n v="146"/>
    <s v="Harris-Golden"/>
    <s v="Optional bandwidth-monitored middleware"/>
    <n v="8800"/>
    <n v="1518"/>
    <x v="3"/>
    <n v="51"/>
    <x v="1"/>
    <s v="USD"/>
    <n v="1320732000"/>
    <x v="140"/>
    <b v="0"/>
    <b v="0"/>
    <s v="theater/plays"/>
    <n v="0.17829545454545453"/>
    <n v="784.5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1"/>
    <b v="0"/>
    <b v="1"/>
    <s v="theater/plays"/>
    <n v="1.1489156626506025"/>
    <n v="4768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2"/>
    <b v="0"/>
    <b v="0"/>
    <s v="technology/wearables"/>
    <n v="1.2217204301075268"/>
    <n v="5681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3"/>
    <b v="0"/>
    <b v="0"/>
    <s v="music/indie rock"/>
    <n v="2.2301612903225805"/>
    <n v="6913.5"/>
    <x v="1"/>
    <x v="7"/>
  </r>
  <r>
    <n v="150"/>
    <s v="Brown, Palmer and Pace"/>
    <s v="Networked stable workforce"/>
    <n v="100"/>
    <n v="1"/>
    <x v="0"/>
    <n v="1"/>
    <x v="1"/>
    <s v="USD"/>
    <n v="1544940000"/>
    <x v="144"/>
    <b v="0"/>
    <b v="0"/>
    <s v="music/rock"/>
    <n v="0.02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5"/>
    <b v="0"/>
    <b v="0"/>
    <s v="music/electric music"/>
    <n v="0.65236151603498538"/>
    <n v="44752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6"/>
    <b v="0"/>
    <b v="0"/>
    <s v="music/indie rock"/>
    <n v="4.3120240963855423"/>
    <n v="89474.5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47"/>
    <b v="0"/>
    <b v="0"/>
    <s v="theater/plays"/>
    <n v="0.95983632523759244"/>
    <n v="90896.5"/>
    <x v="3"/>
    <x v="3"/>
  </r>
  <r>
    <n v="154"/>
    <s v="Rodriguez-Brown"/>
    <s v="Devolved foreground benchmark"/>
    <n v="171300"/>
    <n v="100650"/>
    <x v="0"/>
    <n v="1059"/>
    <x v="1"/>
    <s v="USD"/>
    <n v="1463029200"/>
    <x v="148"/>
    <b v="0"/>
    <b v="1"/>
    <s v="music/indie rock"/>
    <n v="0.59374781085814365"/>
    <n v="50854.5"/>
    <x v="1"/>
    <x v="7"/>
  </r>
  <r>
    <n v="155"/>
    <s v="Hall-Schaefer"/>
    <s v="Distributed eco-centric methodology"/>
    <n v="139500"/>
    <n v="90706"/>
    <x v="0"/>
    <n v="1194"/>
    <x v="1"/>
    <s v="USD"/>
    <n v="1269493200"/>
    <x v="149"/>
    <b v="0"/>
    <b v="0"/>
    <s v="theater/plays"/>
    <n v="0.65878136200716841"/>
    <n v="45950"/>
    <x v="3"/>
    <x v="3"/>
  </r>
  <r>
    <n v="156"/>
    <s v="Meza-Rogers"/>
    <s v="Streamlined encompassing encryption"/>
    <n v="36400"/>
    <n v="26914"/>
    <x v="3"/>
    <n v="379"/>
    <x v="2"/>
    <s v="AUD"/>
    <n v="1570251600"/>
    <x v="150"/>
    <b v="0"/>
    <b v="0"/>
    <s v="music/rock"/>
    <n v="0.74980769230769229"/>
    <n v="13646.5"/>
    <x v="1"/>
    <x v="1"/>
  </r>
  <r>
    <n v="157"/>
    <s v="Curtis-Curtis"/>
    <s v="User-friendly reciprocal initiative"/>
    <n v="4200"/>
    <n v="2212"/>
    <x v="0"/>
    <n v="30"/>
    <x v="2"/>
    <s v="AUD"/>
    <n v="1388383200"/>
    <x v="151"/>
    <b v="0"/>
    <b v="0"/>
    <s v="photography/photography books"/>
    <n v="0.53380952380952384"/>
    <n v="1121"/>
    <x v="7"/>
    <x v="14"/>
  </r>
  <r>
    <n v="158"/>
    <s v="Carlson Inc"/>
    <s v="Ergonomic fresh-thinking installation"/>
    <n v="2100"/>
    <n v="4640"/>
    <x v="1"/>
    <n v="41"/>
    <x v="1"/>
    <s v="USD"/>
    <n v="1449554400"/>
    <x v="152"/>
    <b v="0"/>
    <b v="0"/>
    <s v="music/rock"/>
    <n v="2.2290476190476189"/>
    <n v="2340.5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3"/>
    <b v="0"/>
    <b v="1"/>
    <s v="theater/plays"/>
    <n v="1.0096391213389122"/>
    <n v="96521.5"/>
    <x v="3"/>
    <x v="3"/>
  </r>
  <r>
    <n v="160"/>
    <s v="Evans Group"/>
    <s v="Stand-alone actuating support"/>
    <n v="8000"/>
    <n v="12985"/>
    <x v="1"/>
    <n v="164"/>
    <x v="1"/>
    <s v="USD"/>
    <n v="1556341200"/>
    <x v="154"/>
    <b v="0"/>
    <b v="0"/>
    <s v="technology/wearables"/>
    <n v="1.6436249999999999"/>
    <n v="6574.5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5"/>
    <b v="0"/>
    <b v="1"/>
    <s v="technology/web"/>
    <n v="0.79545454545454541"/>
    <n v="2187.5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6"/>
    <b v="0"/>
    <b v="0"/>
    <s v="music/rock"/>
    <n v="1.5231147540983607"/>
    <n v="4645.5"/>
    <x v="1"/>
    <x v="1"/>
  </r>
  <r>
    <n v="163"/>
    <s v="Burton-Watkins"/>
    <s v="Extended reciprocal circuit"/>
    <n v="3500"/>
    <n v="8864"/>
    <x v="1"/>
    <n v="246"/>
    <x v="1"/>
    <s v="USD"/>
    <n v="1508475600"/>
    <x v="157"/>
    <b v="0"/>
    <b v="1"/>
    <s v="photography/photography books"/>
    <n v="2.6028571428571428"/>
    <n v="4555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58"/>
    <b v="0"/>
    <b v="0"/>
    <s v="theater/plays"/>
    <n v="1.0109700996677742"/>
    <n v="76075.5"/>
    <x v="3"/>
    <x v="3"/>
  </r>
  <r>
    <n v="165"/>
    <s v="Cordova Ltd"/>
    <s v="Synergized radical product"/>
    <n v="90400"/>
    <n v="110279"/>
    <x v="1"/>
    <n v="2506"/>
    <x v="1"/>
    <s v="USD"/>
    <n v="1501563600"/>
    <x v="159"/>
    <b v="0"/>
    <b v="0"/>
    <s v="technology/web"/>
    <n v="1.2476216814159291"/>
    <n v="56392.5"/>
    <x v="2"/>
    <x v="2"/>
  </r>
  <r>
    <n v="166"/>
    <s v="Brown-Vang"/>
    <s v="Robust heuristic artificial intelligence"/>
    <n v="9800"/>
    <n v="13439"/>
    <x v="1"/>
    <n v="244"/>
    <x v="1"/>
    <s v="USD"/>
    <n v="1292997600"/>
    <x v="160"/>
    <b v="0"/>
    <b v="0"/>
    <s v="photography/photography books"/>
    <n v="1.3962244897959184"/>
    <n v="6841.5"/>
    <x v="7"/>
    <x v="14"/>
  </r>
  <r>
    <n v="167"/>
    <s v="Cruz-Ward"/>
    <s v="Robust content-based emulation"/>
    <n v="2600"/>
    <n v="10804"/>
    <x v="1"/>
    <n v="146"/>
    <x v="2"/>
    <s v="AUD"/>
    <n v="1370840400"/>
    <x v="161"/>
    <b v="0"/>
    <b v="0"/>
    <s v="theater/plays"/>
    <n v="4.2115384615384617"/>
    <n v="5475"/>
    <x v="3"/>
    <x v="3"/>
  </r>
  <r>
    <n v="168"/>
    <s v="Hernandez Group"/>
    <s v="Ergonomic uniform open system"/>
    <n v="128100"/>
    <n v="40107"/>
    <x v="0"/>
    <n v="955"/>
    <x v="3"/>
    <s v="DKK"/>
    <n v="1550815200"/>
    <x v="162"/>
    <b v="0"/>
    <b v="1"/>
    <s v="music/indie rock"/>
    <n v="0.32054644808743171"/>
    <n v="20531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3"/>
    <b v="0"/>
    <b v="1"/>
    <s v="film &amp; video/shorts"/>
    <n v="4.29519313304721"/>
    <n v="50039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4"/>
    <b v="0"/>
    <b v="0"/>
    <s v="music/indie rock"/>
    <n v="2.9744816586921852E-2"/>
    <n v="2797.5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5"/>
    <b v="0"/>
    <b v="0"/>
    <s v="publishing/translations"/>
    <n v="0.1073469387755102"/>
    <n v="263"/>
    <x v="5"/>
    <x v="18"/>
  </r>
  <r>
    <n v="172"/>
    <s v="Nixon Inc"/>
    <s v="Centralized national firmware"/>
    <n v="800"/>
    <n v="663"/>
    <x v="0"/>
    <n v="26"/>
    <x v="1"/>
    <s v="USD"/>
    <n v="1405746000"/>
    <x v="166"/>
    <b v="0"/>
    <b v="1"/>
    <s v="film &amp; video/documentary"/>
    <n v="0.86124999999999996"/>
    <n v="344.5"/>
    <x v="4"/>
    <x v="4"/>
  </r>
  <r>
    <n v="173"/>
    <s v="White LLC"/>
    <s v="Cross-group 4thgeneration middleware"/>
    <n v="96700"/>
    <n v="157635"/>
    <x v="1"/>
    <n v="1561"/>
    <x v="1"/>
    <s v="USD"/>
    <n v="1368853200"/>
    <x v="167"/>
    <b v="0"/>
    <b v="0"/>
    <s v="theater/plays"/>
    <n v="1.646287487073423"/>
    <n v="79598"/>
    <x v="3"/>
    <x v="3"/>
  </r>
  <r>
    <n v="174"/>
    <s v="Santos, Black and Donovan"/>
    <s v="Pre-emptive scalable access"/>
    <n v="600"/>
    <n v="5368"/>
    <x v="1"/>
    <n v="48"/>
    <x v="1"/>
    <s v="USD"/>
    <n v="1444021200"/>
    <x v="168"/>
    <b v="0"/>
    <b v="1"/>
    <s v="technology/wearables"/>
    <n v="9.0266666666666673"/>
    <n v="2708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69"/>
    <b v="0"/>
    <b v="0"/>
    <s v="theater/plays"/>
    <n v="0.26815121412803533"/>
    <n v="24294.5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0"/>
    <b v="0"/>
    <b v="0"/>
    <s v="theater/plays"/>
    <n v="0.75514782608695652"/>
    <n v="43421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1"/>
    <b v="0"/>
    <b v="0"/>
    <s v="theater/plays"/>
    <n v="4.2353608247422683"/>
    <n v="82166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2"/>
    <b v="0"/>
    <b v="0"/>
    <s v="food/food trucks"/>
    <n v="0.99124999999999996"/>
    <n v="3568.5"/>
    <x v="0"/>
    <x v="0"/>
  </r>
  <r>
    <n v="179"/>
    <s v="Marks Ltd"/>
    <s v="Realigned human-resource orchestration"/>
    <n v="44500"/>
    <n v="159185"/>
    <x v="1"/>
    <n v="3537"/>
    <x v="0"/>
    <s v="CAD"/>
    <n v="1363496400"/>
    <x v="173"/>
    <b v="0"/>
    <b v="1"/>
    <s v="theater/plays"/>
    <n v="3.656674157303371"/>
    <n v="8136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4"/>
    <b v="0"/>
    <b v="0"/>
    <s v="technology/wearables"/>
    <n v="3.1221964285714288"/>
    <n v="87421.5"/>
    <x v="2"/>
    <x v="8"/>
  </r>
  <r>
    <n v="181"/>
    <s v="Daniels, Rose and Tyler"/>
    <s v="Centralized global approach"/>
    <n v="8600"/>
    <n v="5315"/>
    <x v="0"/>
    <n v="136"/>
    <x v="1"/>
    <s v="USD"/>
    <n v="1507093200"/>
    <x v="175"/>
    <b v="0"/>
    <b v="0"/>
    <s v="technology/web"/>
    <n v="0.63383720930232557"/>
    <n v="2725.5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6"/>
    <b v="0"/>
    <b v="0"/>
    <s v="theater/plays"/>
    <n v="7.3456826568265683"/>
    <n v="99534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77"/>
    <b v="0"/>
    <b v="0"/>
    <s v="music/rock"/>
    <n v="0.70803921568627448"/>
    <n v="1805.5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78"/>
    <b v="0"/>
    <b v="0"/>
    <s v="theater/plays"/>
    <n v="3.0249999999999999"/>
    <n v="5445"/>
    <x v="3"/>
    <x v="3"/>
  </r>
  <r>
    <n v="185"/>
    <s v="Bailey PLC"/>
    <s v="Innovative actuating conglomeration"/>
    <n v="1000"/>
    <n v="718"/>
    <x v="0"/>
    <n v="19"/>
    <x v="1"/>
    <s v="USD"/>
    <n v="1526187600"/>
    <x v="179"/>
    <b v="0"/>
    <b v="0"/>
    <s v="film &amp; video/television"/>
    <n v="0.73699999999999999"/>
    <n v="368.5"/>
    <x v="4"/>
    <x v="19"/>
  </r>
  <r>
    <n v="186"/>
    <s v="Parker Group"/>
    <s v="Grass-roots foreground policy"/>
    <n v="88800"/>
    <n v="28358"/>
    <x v="0"/>
    <n v="886"/>
    <x v="1"/>
    <s v="USD"/>
    <n v="1400821200"/>
    <x v="180"/>
    <b v="0"/>
    <b v="0"/>
    <s v="theater/plays"/>
    <n v="0.32932432432432435"/>
    <n v="14622"/>
    <x v="3"/>
    <x v="3"/>
  </r>
  <r>
    <n v="187"/>
    <s v="Fox Group"/>
    <s v="Horizontal transitional paradigm"/>
    <n v="60200"/>
    <n v="138384"/>
    <x v="1"/>
    <n v="1442"/>
    <x v="0"/>
    <s v="CAD"/>
    <n v="1361599200"/>
    <x v="181"/>
    <b v="0"/>
    <b v="1"/>
    <s v="film &amp; video/shorts"/>
    <n v="2.3226910299003323"/>
    <n v="69913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2"/>
    <b v="0"/>
    <b v="0"/>
    <s v="theater/plays"/>
    <n v="0.32439024390243903"/>
    <n v="1330"/>
    <x v="3"/>
    <x v="3"/>
  </r>
  <r>
    <n v="189"/>
    <s v="Anthony-Shaw"/>
    <s v="Switchable contextually-based access"/>
    <n v="191300"/>
    <n v="45004"/>
    <x v="3"/>
    <n v="441"/>
    <x v="1"/>
    <s v="USD"/>
    <n v="1457071200"/>
    <x v="183"/>
    <b v="0"/>
    <b v="0"/>
    <s v="theater/plays"/>
    <n v="0.23755880815473079"/>
    <n v="22722.5"/>
    <x v="3"/>
    <x v="3"/>
  </r>
  <r>
    <n v="190"/>
    <s v="Cook LLC"/>
    <s v="Up-sized dynamic throughput"/>
    <n v="3700"/>
    <n v="2538"/>
    <x v="0"/>
    <n v="24"/>
    <x v="1"/>
    <s v="USD"/>
    <n v="1370322000"/>
    <x v="184"/>
    <b v="0"/>
    <b v="1"/>
    <s v="theater/plays"/>
    <n v="0.69243243243243247"/>
    <n v="1281"/>
    <x v="3"/>
    <x v="3"/>
  </r>
  <r>
    <n v="191"/>
    <s v="Sutton PLC"/>
    <s v="Mandatory reciprocal superstructure"/>
    <n v="8400"/>
    <n v="3188"/>
    <x v="0"/>
    <n v="86"/>
    <x v="6"/>
    <s v="EUR"/>
    <n v="1552366800"/>
    <x v="185"/>
    <b v="0"/>
    <b v="0"/>
    <s v="theater/plays"/>
    <n v="0.38976190476190475"/>
    <n v="163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6"/>
    <b v="0"/>
    <b v="0"/>
    <s v="music/rock"/>
    <n v="0.20563380281690141"/>
    <n v="4380"/>
    <x v="1"/>
    <x v="1"/>
  </r>
  <r>
    <n v="193"/>
    <s v="Calhoun, Rogers and Long"/>
    <s v="Progressive discrete hub"/>
    <n v="6600"/>
    <n v="3012"/>
    <x v="0"/>
    <n v="65"/>
    <x v="1"/>
    <s v="USD"/>
    <n v="1523163600"/>
    <x v="187"/>
    <b v="1"/>
    <b v="0"/>
    <s v="music/indie rock"/>
    <n v="0.46621212121212119"/>
    <n v="1538.5"/>
    <x v="1"/>
    <x v="7"/>
  </r>
  <r>
    <n v="194"/>
    <s v="Sandoval Group"/>
    <s v="Assimilated multi-tasking archive"/>
    <n v="7100"/>
    <n v="8716"/>
    <x v="1"/>
    <n v="126"/>
    <x v="1"/>
    <s v="USD"/>
    <n v="1442206800"/>
    <x v="188"/>
    <b v="0"/>
    <b v="0"/>
    <s v="music/metal"/>
    <n v="1.2453521126760563"/>
    <n v="4421"/>
    <x v="1"/>
    <x v="16"/>
  </r>
  <r>
    <n v="195"/>
    <s v="Smith and Sons"/>
    <s v="Upgradable high-level solution"/>
    <n v="15800"/>
    <n v="57157"/>
    <x v="1"/>
    <n v="524"/>
    <x v="1"/>
    <s v="USD"/>
    <n v="1532840400"/>
    <x v="189"/>
    <b v="0"/>
    <b v="0"/>
    <s v="music/electric music"/>
    <n v="3.6506962025316456"/>
    <n v="28840.5"/>
    <x v="1"/>
    <x v="5"/>
  </r>
  <r>
    <n v="196"/>
    <s v="King Inc"/>
    <s v="Organic bandwidth-monitored frame"/>
    <n v="8200"/>
    <n v="5178"/>
    <x v="0"/>
    <n v="100"/>
    <x v="3"/>
    <s v="DKK"/>
    <n v="1472878800"/>
    <x v="190"/>
    <b v="0"/>
    <b v="0"/>
    <s v="technology/wearables"/>
    <n v="0.64365853658536587"/>
    <n v="2639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1"/>
    <b v="0"/>
    <b v="0"/>
    <s v="film &amp; video/drama"/>
    <n v="3.0184095063985374"/>
    <n v="82553.5"/>
    <x v="4"/>
    <x v="6"/>
  </r>
  <r>
    <n v="198"/>
    <s v="Palmer Inc"/>
    <s v="Universal multi-state capability"/>
    <n v="63200"/>
    <n v="6041"/>
    <x v="0"/>
    <n v="168"/>
    <x v="1"/>
    <s v="USD"/>
    <n v="1281070800"/>
    <x v="192"/>
    <b v="0"/>
    <b v="0"/>
    <s v="music/electric music"/>
    <n v="9.8243670886075954E-2"/>
    <n v="3104.5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3"/>
    <b v="0"/>
    <b v="0"/>
    <s v="music/rock"/>
    <n v="0.54500000000000004"/>
    <n v="490.5"/>
    <x v="1"/>
    <x v="1"/>
  </r>
  <r>
    <n v="200"/>
    <s v="Becker, Rice and White"/>
    <s v="Reduced dedicated capability"/>
    <n v="100"/>
    <n v="2"/>
    <x v="0"/>
    <n v="1"/>
    <x v="0"/>
    <s v="CAD"/>
    <n v="1269493200"/>
    <x v="194"/>
    <b v="0"/>
    <b v="0"/>
    <s v="theater/plays"/>
    <n v="0.03"/>
    <n v="1.5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5"/>
    <b v="0"/>
    <b v="0"/>
    <s v="technology/web"/>
    <n v="6.8866666666666667"/>
    <n v="7231"/>
    <x v="2"/>
    <x v="2"/>
  </r>
  <r>
    <n v="202"/>
    <s v="Mcknight-Freeman"/>
    <s v="Upgradable scalable methodology"/>
    <n v="8300"/>
    <n v="6543"/>
    <x v="3"/>
    <n v="82"/>
    <x v="1"/>
    <s v="USD"/>
    <n v="1317531600"/>
    <x v="196"/>
    <b v="0"/>
    <b v="0"/>
    <s v="food/food trucks"/>
    <n v="0.79819277108433739"/>
    <n v="3312.5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7"/>
    <b v="0"/>
    <b v="0"/>
    <s v="theater/plays"/>
    <n v="1.3753370396108409"/>
    <n v="98955.5"/>
    <x v="3"/>
    <x v="3"/>
  </r>
  <r>
    <n v="204"/>
    <s v="Daniel-Luna"/>
    <s v="Mandatory multimedia leverage"/>
    <n v="75000"/>
    <n v="2529"/>
    <x v="0"/>
    <n v="40"/>
    <x v="1"/>
    <s v="USD"/>
    <n v="1301806800"/>
    <x v="198"/>
    <b v="0"/>
    <b v="0"/>
    <s v="music/jazz"/>
    <n v="3.425333333333333E-2"/>
    <n v="1284.5"/>
    <x v="1"/>
    <x v="17"/>
  </r>
  <r>
    <n v="205"/>
    <s v="Weaver-Marquez"/>
    <s v="Focused analyzing circuit"/>
    <n v="1300"/>
    <n v="5614"/>
    <x v="1"/>
    <n v="80"/>
    <x v="1"/>
    <s v="USD"/>
    <n v="1539752400"/>
    <x v="199"/>
    <b v="1"/>
    <b v="0"/>
    <s v="theater/plays"/>
    <n v="4.38"/>
    <n v="284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0"/>
    <b v="0"/>
    <b v="0"/>
    <s v="publishing/fiction"/>
    <n v="0.39477777777777778"/>
    <n v="1776.5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1"/>
    <b v="0"/>
    <b v="1"/>
    <s v="music/rock"/>
    <n v="4.3"/>
    <n v="2150"/>
    <x v="1"/>
    <x v="1"/>
  </r>
  <r>
    <n v="208"/>
    <s v="Jackson Inc"/>
    <s v="Mandatory multi-tasking encryption"/>
    <n v="196900"/>
    <n v="199110"/>
    <x v="1"/>
    <n v="2053"/>
    <x v="1"/>
    <s v="USD"/>
    <n v="1510207200"/>
    <x v="202"/>
    <b v="0"/>
    <b v="0"/>
    <s v="film &amp; video/documentary"/>
    <n v="1.0216505840528187"/>
    <n v="100581.5"/>
    <x v="4"/>
    <x v="4"/>
  </r>
  <r>
    <n v="209"/>
    <s v="Warren Ltd"/>
    <s v="Distributed system-worthy application"/>
    <n v="194500"/>
    <n v="41212"/>
    <x v="2"/>
    <n v="808"/>
    <x v="2"/>
    <s v="AUD"/>
    <n v="1462510800"/>
    <x v="203"/>
    <b v="0"/>
    <b v="0"/>
    <s v="film &amp; video/documentary"/>
    <n v="0.21604113110539847"/>
    <n v="21010"/>
    <x v="4"/>
    <x v="4"/>
  </r>
  <r>
    <n v="210"/>
    <s v="Schultz Inc"/>
    <s v="Synergistic tertiary time-frame"/>
    <n v="9400"/>
    <n v="6338"/>
    <x v="0"/>
    <n v="226"/>
    <x v="3"/>
    <s v="DKK"/>
    <n v="1488520800"/>
    <x v="204"/>
    <b v="0"/>
    <b v="0"/>
    <s v="film &amp; video/science fiction"/>
    <n v="0.69829787234042551"/>
    <n v="3282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5"/>
    <b v="0"/>
    <b v="0"/>
    <s v="theater/plays"/>
    <n v="0.9647988505747126"/>
    <n v="50362.5"/>
    <x v="3"/>
    <x v="3"/>
  </r>
  <r>
    <n v="212"/>
    <s v="Johnson Inc"/>
    <s v="Profound next generation infrastructure"/>
    <n v="8100"/>
    <n v="12300"/>
    <x v="1"/>
    <n v="168"/>
    <x v="1"/>
    <s v="USD"/>
    <n v="1576389600"/>
    <x v="206"/>
    <b v="0"/>
    <b v="0"/>
    <s v="theater/plays"/>
    <n v="1.5392592592592593"/>
    <n v="6234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7"/>
    <b v="0"/>
    <b v="1"/>
    <s v="music/indie rock"/>
    <n v="2.0004323094425485"/>
    <n v="87919"/>
    <x v="1"/>
    <x v="7"/>
  </r>
  <r>
    <n v="214"/>
    <s v="Sullivan Group"/>
    <s v="Open-source fresh-thinking policy"/>
    <n v="1400"/>
    <n v="14324"/>
    <x v="1"/>
    <n v="165"/>
    <x v="1"/>
    <s v="USD"/>
    <n v="1282194000"/>
    <x v="208"/>
    <b v="0"/>
    <b v="0"/>
    <s v="music/rock"/>
    <n v="10.349285714285715"/>
    <n v="7244.5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09"/>
    <b v="0"/>
    <b v="0"/>
    <s v="theater/plays"/>
    <n v="3.9330357142857146E-2"/>
    <n v="3083.5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0"/>
    <b v="0"/>
    <b v="0"/>
    <s v="theater/plays"/>
    <n v="1.565620377978636"/>
    <n v="9526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1"/>
    <b v="0"/>
    <b v="0"/>
    <s v="film &amp; video/science fiction"/>
    <n v="0.45475270479134466"/>
    <n v="29422.5"/>
    <x v="4"/>
    <x v="22"/>
  </r>
  <r>
    <n v="218"/>
    <s v="Price-Rodriguez"/>
    <s v="Adaptive logistical initiative"/>
    <n v="5700"/>
    <n v="12309"/>
    <x v="1"/>
    <n v="397"/>
    <x v="4"/>
    <s v="GBP"/>
    <n v="1320991200"/>
    <x v="212"/>
    <b v="0"/>
    <b v="1"/>
    <s v="film &amp; video/shorts"/>
    <n v="2.2291228070175437"/>
    <n v="6353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3"/>
    <b v="0"/>
    <b v="0"/>
    <s v="film &amp; video/animation"/>
    <n v="3.3581774580335733"/>
    <n v="70018"/>
    <x v="4"/>
    <x v="10"/>
  </r>
  <r>
    <n v="220"/>
    <s v="Owens-Le"/>
    <s v="Focused composite approach"/>
    <n v="7900"/>
    <n v="667"/>
    <x v="0"/>
    <n v="17"/>
    <x v="1"/>
    <s v="USD"/>
    <n v="1309496400"/>
    <x v="214"/>
    <b v="1"/>
    <b v="0"/>
    <s v="theater/plays"/>
    <n v="8.6582278481012659E-2"/>
    <n v="342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5"/>
    <b v="1"/>
    <b v="0"/>
    <s v="food/food trucks"/>
    <n v="1.0041893004115225"/>
    <n v="61004.5"/>
    <x v="0"/>
    <x v="0"/>
  </r>
  <r>
    <n v="222"/>
    <s v="Johnson LLC"/>
    <s v="Cross-group cohesive circuit"/>
    <n v="4800"/>
    <n v="6623"/>
    <x v="1"/>
    <n v="138"/>
    <x v="1"/>
    <s v="USD"/>
    <n v="1412226000"/>
    <x v="216"/>
    <b v="0"/>
    <b v="0"/>
    <s v="photography/photography books"/>
    <n v="1.4085416666666666"/>
    <n v="3380.5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7"/>
    <b v="0"/>
    <b v="0"/>
    <s v="theater/plays"/>
    <n v="0.94877434135166094"/>
    <n v="41414"/>
    <x v="3"/>
    <x v="3"/>
  </r>
  <r>
    <n v="224"/>
    <s v="Lester-Moore"/>
    <s v="Diverse analyzing definition"/>
    <n v="46300"/>
    <n v="186885"/>
    <x v="1"/>
    <n v="3594"/>
    <x v="1"/>
    <s v="USD"/>
    <n v="1411534800"/>
    <x v="218"/>
    <b v="0"/>
    <b v="0"/>
    <s v="film &amp; video/science fiction"/>
    <n v="4.1140172786177107"/>
    <n v="95239.5"/>
    <x v="4"/>
    <x v="22"/>
  </r>
  <r>
    <n v="225"/>
    <s v="Fox-Quinn"/>
    <s v="Enterprise-wide reciprocal success"/>
    <n v="67800"/>
    <n v="176398"/>
    <x v="1"/>
    <n v="5880"/>
    <x v="1"/>
    <s v="USD"/>
    <n v="1399093200"/>
    <x v="219"/>
    <b v="1"/>
    <b v="0"/>
    <s v="music/rock"/>
    <n v="2.688466076696165"/>
    <n v="91139"/>
    <x v="1"/>
    <x v="1"/>
  </r>
  <r>
    <n v="226"/>
    <s v="Garcia Inc"/>
    <s v="Progressive neutral middleware"/>
    <n v="3000"/>
    <n v="10999"/>
    <x v="1"/>
    <n v="112"/>
    <x v="1"/>
    <s v="USD"/>
    <n v="1270702800"/>
    <x v="122"/>
    <b v="0"/>
    <b v="0"/>
    <s v="photography/photography books"/>
    <n v="3.7036666666666669"/>
    <n v="5555.5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0"/>
    <b v="0"/>
    <b v="0"/>
    <s v="games/mobile games"/>
    <n v="1.7026929392446635"/>
    <n v="51847"/>
    <x v="6"/>
    <x v="20"/>
  </r>
  <r>
    <n v="228"/>
    <s v="Pineda Group"/>
    <s v="Exclusive real-time protocol"/>
    <n v="137900"/>
    <n v="165352"/>
    <x v="1"/>
    <n v="2468"/>
    <x v="1"/>
    <s v="USD"/>
    <n v="1472619600"/>
    <x v="221"/>
    <b v="0"/>
    <b v="0"/>
    <s v="film &amp; video/animation"/>
    <n v="1.2169688179840463"/>
    <n v="83910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2"/>
    <b v="0"/>
    <b v="1"/>
    <s v="games/mobile games"/>
    <n v="1.9666939252336448"/>
    <n v="84174.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3"/>
    <b v="0"/>
    <b v="0"/>
    <s v="games/video games"/>
    <n v="4.2437500000000004"/>
    <n v="5092.5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4"/>
    <b v="0"/>
    <b v="0"/>
    <s v="theater/plays"/>
    <n v="0.77638888888888891"/>
    <n v="2795"/>
    <x v="3"/>
    <x v="3"/>
  </r>
  <r>
    <n v="232"/>
    <s v="Davis-Rodriguez"/>
    <s v="Progressive secondary portal"/>
    <n v="3400"/>
    <n v="5823"/>
    <x v="1"/>
    <n v="92"/>
    <x v="1"/>
    <s v="USD"/>
    <n v="1469422800"/>
    <x v="225"/>
    <b v="0"/>
    <b v="0"/>
    <s v="theater/plays"/>
    <n v="1.7397058823529412"/>
    <n v="2957.5"/>
    <x v="3"/>
    <x v="3"/>
  </r>
  <r>
    <n v="233"/>
    <s v="Reid, Rivera and Perry"/>
    <s v="Multi-lateral national adapter"/>
    <n v="3800"/>
    <n v="6000"/>
    <x v="1"/>
    <n v="62"/>
    <x v="1"/>
    <s v="USD"/>
    <n v="1307854800"/>
    <x v="226"/>
    <b v="0"/>
    <b v="0"/>
    <s v="film &amp; video/animation"/>
    <n v="1.5952631578947369"/>
    <n v="3031"/>
    <x v="4"/>
    <x v="10"/>
  </r>
  <r>
    <n v="234"/>
    <s v="Mendoza-Parker"/>
    <s v="Enterprise-wide motivating matrices"/>
    <n v="7500"/>
    <n v="8181"/>
    <x v="1"/>
    <n v="149"/>
    <x v="6"/>
    <s v="EUR"/>
    <n v="1503378000"/>
    <x v="227"/>
    <b v="0"/>
    <b v="1"/>
    <s v="games/video games"/>
    <n v="1.1106666666666667"/>
    <n v="4165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8"/>
    <b v="0"/>
    <b v="0"/>
    <s v="film &amp; video/animation"/>
    <n v="0.42802325581395351"/>
    <n v="1840.5"/>
    <x v="4"/>
    <x v="10"/>
  </r>
  <r>
    <n v="236"/>
    <s v="Gallegos-Cobb"/>
    <s v="Object-based directional function"/>
    <n v="39500"/>
    <n v="4323"/>
    <x v="0"/>
    <n v="57"/>
    <x v="2"/>
    <s v="AUD"/>
    <n v="1561438800"/>
    <x v="229"/>
    <b v="0"/>
    <b v="1"/>
    <s v="music/rock"/>
    <n v="0.11088607594936709"/>
    <n v="2190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0"/>
    <b v="0"/>
    <b v="0"/>
    <s v="film &amp; video/animation"/>
    <n v="1.6291397849462366"/>
    <n v="7575.5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1"/>
    <b v="0"/>
    <b v="1"/>
    <s v="theater/plays"/>
    <n v="4.2645833333333334"/>
    <n v="5117.5"/>
    <x v="3"/>
    <x v="3"/>
  </r>
  <r>
    <n v="239"/>
    <s v="Mason-Sanders"/>
    <s v="Networked web-enabled instruction set"/>
    <n v="3200"/>
    <n v="3127"/>
    <x v="0"/>
    <n v="41"/>
    <x v="1"/>
    <s v="USD"/>
    <n v="1440824400"/>
    <x v="232"/>
    <b v="0"/>
    <b v="0"/>
    <s v="technology/wearables"/>
    <n v="0.99"/>
    <n v="1584"/>
    <x v="2"/>
    <x v="8"/>
  </r>
  <r>
    <n v="240"/>
    <s v="Pitts-Reed"/>
    <s v="Vision-oriented dynamic service-desk"/>
    <n v="29400"/>
    <n v="123124"/>
    <x v="1"/>
    <n v="1784"/>
    <x v="1"/>
    <s v="USD"/>
    <n v="1281070800"/>
    <x v="233"/>
    <b v="0"/>
    <b v="0"/>
    <s v="theater/plays"/>
    <n v="4.2485714285714282"/>
    <n v="62454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b v="0"/>
    <b v="1"/>
    <s v="publishing/nonfiction"/>
    <n v="1.0291572700296736"/>
    <n v="86706.5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b v="0"/>
    <b v="1"/>
    <s v="music/rock"/>
    <n v="1.3070238095238096"/>
    <n v="5489.5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b v="0"/>
    <b v="0"/>
    <s v="theater/plays"/>
    <n v="4.5556521739130433"/>
    <n v="5239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b v="0"/>
    <b v="0"/>
    <s v="theater/plays"/>
    <n v="5.7728571428571431"/>
    <n v="2020.5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b v="0"/>
    <b v="0"/>
    <s v="theater/plays"/>
    <n v="5.1672413793103447"/>
    <n v="7492.5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b v="0"/>
    <b v="0"/>
    <s v="technology/web"/>
    <n v="3.3046666666666669"/>
    <n v="7435.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b v="0"/>
    <b v="1"/>
    <s v="publishing/fiction"/>
    <n v="9.4213131313131306"/>
    <n v="93271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b v="0"/>
    <b v="0"/>
    <s v="games/mobile games"/>
    <n v="2.1485483870967741"/>
    <n v="6660.5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b v="0"/>
    <b v="0"/>
    <s v="publishing/translations"/>
    <n v="2.8383739837398374"/>
    <n v="87280"/>
    <x v="5"/>
    <x v="18"/>
  </r>
  <r>
    <n v="250"/>
    <s v="Robbins and Sons"/>
    <s v="Future-proofed directional synergy"/>
    <n v="100"/>
    <n v="3"/>
    <x v="0"/>
    <n v="1"/>
    <x v="1"/>
    <s v="USD"/>
    <n v="1264399200"/>
    <x v="243"/>
    <b v="0"/>
    <b v="0"/>
    <s v="music/rock"/>
    <n v="0.04"/>
    <n v="2"/>
    <x v="1"/>
    <x v="1"/>
  </r>
  <r>
    <n v="251"/>
    <s v="Singleton Ltd"/>
    <s v="Enhanced user-facing function"/>
    <n v="7100"/>
    <n v="3840"/>
    <x v="0"/>
    <n v="101"/>
    <x v="1"/>
    <s v="USD"/>
    <n v="1355032800"/>
    <x v="244"/>
    <b v="0"/>
    <b v="0"/>
    <s v="theater/plays"/>
    <n v="0.55507042253521122"/>
    <n v="1970.5"/>
    <x v="3"/>
    <x v="3"/>
  </r>
  <r>
    <n v="252"/>
    <s v="Perez PLC"/>
    <s v="Operative bandwidth-monitored interface"/>
    <n v="1000"/>
    <n v="6263"/>
    <x v="1"/>
    <n v="59"/>
    <x v="1"/>
    <s v="USD"/>
    <n v="1382677200"/>
    <x v="245"/>
    <b v="0"/>
    <b v="0"/>
    <s v="theater/plays"/>
    <n v="6.3220000000000001"/>
    <n v="3161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6"/>
    <b v="0"/>
    <b v="0"/>
    <s v="film &amp; video/drama"/>
    <n v="0.90120164609053499"/>
    <n v="54748"/>
    <x v="4"/>
    <x v="6"/>
  </r>
  <r>
    <n v="254"/>
    <s v="Barry Group"/>
    <s v="De-engineered static Local Area Network"/>
    <n v="4600"/>
    <n v="8505"/>
    <x v="1"/>
    <n v="88"/>
    <x v="1"/>
    <s v="USD"/>
    <n v="1487656800"/>
    <x v="247"/>
    <b v="0"/>
    <b v="0"/>
    <s v="publishing/nonfiction"/>
    <n v="1.8680434782608695"/>
    <n v="4296.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8"/>
    <b v="0"/>
    <b v="1"/>
    <s v="music/rock"/>
    <n v="1.2227577639751552"/>
    <n v="49216"/>
    <x v="1"/>
    <x v="1"/>
  </r>
  <r>
    <n v="256"/>
    <s v="Smith-Reid"/>
    <s v="Optimized actuating toolset"/>
    <n v="4100"/>
    <n v="959"/>
    <x v="0"/>
    <n v="15"/>
    <x v="4"/>
    <s v="GBP"/>
    <n v="1453615200"/>
    <x v="249"/>
    <b v="0"/>
    <b v="0"/>
    <s v="music/rock"/>
    <n v="0.23756097560975609"/>
    <n v="487"/>
    <x v="1"/>
    <x v="1"/>
  </r>
  <r>
    <n v="257"/>
    <s v="Williams Inc"/>
    <s v="Decentralized exuding strategy"/>
    <n v="5700"/>
    <n v="8322"/>
    <x v="1"/>
    <n v="92"/>
    <x v="1"/>
    <s v="USD"/>
    <n v="1362463200"/>
    <x v="250"/>
    <b v="0"/>
    <b v="0"/>
    <s v="theater/plays"/>
    <n v="1.4761403508771931"/>
    <n v="4207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1"/>
    <b v="0"/>
    <b v="1"/>
    <s v="theater/plays"/>
    <n v="2.722"/>
    <n v="6805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2"/>
    <b v="1"/>
    <b v="0"/>
    <s v="photography/photography books"/>
    <n v="6.0516666666666667"/>
    <n v="5446.5"/>
    <x v="7"/>
    <x v="14"/>
  </r>
  <r>
    <n v="260"/>
    <s v="Allen-Jones"/>
    <s v="Centralized modular initiative"/>
    <n v="6300"/>
    <n v="9935"/>
    <x v="1"/>
    <n v="261"/>
    <x v="1"/>
    <s v="USD"/>
    <n v="1348808400"/>
    <x v="253"/>
    <b v="0"/>
    <b v="0"/>
    <s v="music/rock"/>
    <n v="1.6184126984126983"/>
    <n v="5098"/>
    <x v="1"/>
    <x v="1"/>
  </r>
  <r>
    <n v="261"/>
    <s v="Mason-Smith"/>
    <s v="Reverse-engineered cohesive migration"/>
    <n v="84300"/>
    <n v="26303"/>
    <x v="0"/>
    <n v="454"/>
    <x v="1"/>
    <s v="USD"/>
    <n v="1282712400"/>
    <x v="254"/>
    <b v="0"/>
    <b v="1"/>
    <s v="music/rock"/>
    <n v="0.31740213523131672"/>
    <n v="13378.5"/>
    <x v="1"/>
    <x v="1"/>
  </r>
  <r>
    <n v="262"/>
    <s v="Lloyd, Kennedy and Davis"/>
    <s v="Compatible multimedia hub"/>
    <n v="1700"/>
    <n v="5328"/>
    <x v="1"/>
    <n v="107"/>
    <x v="1"/>
    <s v="USD"/>
    <n v="1301979600"/>
    <x v="255"/>
    <b v="0"/>
    <b v="1"/>
    <s v="music/indie rock"/>
    <n v="3.197058823529412"/>
    <n v="2717.5"/>
    <x v="1"/>
    <x v="7"/>
  </r>
  <r>
    <n v="263"/>
    <s v="Walker Ltd"/>
    <s v="Organic eco-centric success"/>
    <n v="2900"/>
    <n v="10756"/>
    <x v="1"/>
    <n v="199"/>
    <x v="1"/>
    <s v="USD"/>
    <n v="1263016800"/>
    <x v="256"/>
    <b v="0"/>
    <b v="0"/>
    <s v="photography/photography books"/>
    <n v="3.7775862068965518"/>
    <n v="5477.5"/>
    <x v="7"/>
    <x v="14"/>
  </r>
  <r>
    <n v="264"/>
    <s v="Gordon PLC"/>
    <s v="Virtual reciprocal policy"/>
    <n v="45600"/>
    <n v="165375"/>
    <x v="1"/>
    <n v="5512"/>
    <x v="1"/>
    <s v="USD"/>
    <n v="1360648800"/>
    <x v="257"/>
    <b v="0"/>
    <b v="0"/>
    <s v="theater/plays"/>
    <n v="3.7475219298245612"/>
    <n v="85443.5"/>
    <x v="3"/>
    <x v="3"/>
  </r>
  <r>
    <n v="265"/>
    <s v="Lee and Sons"/>
    <s v="Persevering interactive emulation"/>
    <n v="4900"/>
    <n v="6031"/>
    <x v="1"/>
    <n v="86"/>
    <x v="1"/>
    <s v="USD"/>
    <n v="1451800800"/>
    <x v="258"/>
    <b v="0"/>
    <b v="0"/>
    <s v="theater/plays"/>
    <n v="1.2483673469387755"/>
    <n v="3058.5"/>
    <x v="3"/>
    <x v="3"/>
  </r>
  <r>
    <n v="266"/>
    <s v="Cole LLC"/>
    <s v="Proactive responsive emulation"/>
    <n v="111900"/>
    <n v="85902"/>
    <x v="0"/>
    <n v="3182"/>
    <x v="6"/>
    <s v="EUR"/>
    <n v="1415340000"/>
    <x v="259"/>
    <b v="0"/>
    <b v="1"/>
    <s v="music/jazz"/>
    <n v="0.79610366398570154"/>
    <n v="44542"/>
    <x v="1"/>
    <x v="17"/>
  </r>
  <r>
    <n v="267"/>
    <s v="Acosta PLC"/>
    <s v="Extended eco-centric function"/>
    <n v="61600"/>
    <n v="143910"/>
    <x v="1"/>
    <n v="2768"/>
    <x v="2"/>
    <s v="AUD"/>
    <n v="1351054800"/>
    <x v="260"/>
    <b v="0"/>
    <b v="0"/>
    <s v="theater/plays"/>
    <n v="2.3811363636363638"/>
    <n v="73339"/>
    <x v="3"/>
    <x v="3"/>
  </r>
  <r>
    <n v="268"/>
    <s v="Brown-Mckee"/>
    <s v="Networked optimal productivity"/>
    <n v="1500"/>
    <n v="2708"/>
    <x v="1"/>
    <n v="48"/>
    <x v="1"/>
    <s v="USD"/>
    <n v="1349326800"/>
    <x v="261"/>
    <b v="0"/>
    <b v="0"/>
    <s v="film &amp; video/documentary"/>
    <n v="1.8373333333333333"/>
    <n v="1378"/>
    <x v="4"/>
    <x v="4"/>
  </r>
  <r>
    <n v="269"/>
    <s v="Miles and Sons"/>
    <s v="Persistent attitude-oriented approach"/>
    <n v="3500"/>
    <n v="8842"/>
    <x v="1"/>
    <n v="87"/>
    <x v="1"/>
    <s v="USD"/>
    <n v="1548914400"/>
    <x v="262"/>
    <b v="0"/>
    <b v="0"/>
    <s v="film &amp; video/television"/>
    <n v="2.5511428571428572"/>
    <n v="4464.5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3"/>
    <b v="0"/>
    <b v="0"/>
    <s v="games/video games"/>
    <n v="0.28263369752731454"/>
    <n v="24575"/>
    <x v="6"/>
    <x v="11"/>
  </r>
  <r>
    <n v="271"/>
    <s v="Foley-Cox"/>
    <s v="Progressive zero administration leverage"/>
    <n v="153700"/>
    <n v="1953"/>
    <x v="2"/>
    <n v="61"/>
    <x v="1"/>
    <s v="USD"/>
    <n v="1449468000"/>
    <x v="264"/>
    <b v="0"/>
    <b v="0"/>
    <s v="photography/photography books"/>
    <n v="1.3103448275862069E-2"/>
    <n v="1007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5"/>
    <b v="0"/>
    <b v="1"/>
    <s v="theater/plays"/>
    <n v="3.0771624266144815"/>
    <n v="78621.5"/>
    <x v="3"/>
    <x v="3"/>
  </r>
  <r>
    <n v="273"/>
    <s v="Thomas and Sons"/>
    <s v="Re-engineered heuristic forecast"/>
    <n v="7800"/>
    <n v="10704"/>
    <x v="1"/>
    <n v="282"/>
    <x v="0"/>
    <s v="CAD"/>
    <n v="1505624400"/>
    <x v="266"/>
    <b v="0"/>
    <b v="0"/>
    <s v="theater/plays"/>
    <n v="1.4084615384615384"/>
    <n v="5493"/>
    <x v="3"/>
    <x v="3"/>
  </r>
  <r>
    <n v="274"/>
    <s v="Morgan-Jenkins"/>
    <s v="Fully-configurable background algorithm"/>
    <n v="2400"/>
    <n v="773"/>
    <x v="0"/>
    <n v="15"/>
    <x v="1"/>
    <s v="USD"/>
    <n v="1509948000"/>
    <x v="267"/>
    <b v="0"/>
    <b v="0"/>
    <s v="theater/plays"/>
    <n v="0.32833333333333331"/>
    <n v="394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153"/>
    <b v="0"/>
    <b v="0"/>
    <s v="publishing/translations"/>
    <n v="2.4448717948717951"/>
    <n v="4767.5"/>
    <x v="5"/>
    <x v="18"/>
  </r>
  <r>
    <n v="276"/>
    <s v="Fields Ltd"/>
    <s v="Front-line foreground project"/>
    <n v="5500"/>
    <n v="5324"/>
    <x v="0"/>
    <n v="133"/>
    <x v="1"/>
    <s v="USD"/>
    <n v="1334811600"/>
    <x v="268"/>
    <b v="0"/>
    <b v="1"/>
    <s v="games/video games"/>
    <n v="0.99218181818181816"/>
    <n v="2728.5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9"/>
    <b v="0"/>
    <b v="0"/>
    <s v="theater/plays"/>
    <n v="10.782857142857143"/>
    <n v="377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70"/>
    <b v="0"/>
    <b v="0"/>
    <s v="technology/web"/>
    <n v="3.2925925925925927"/>
    <n v="4445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1"/>
    <b v="0"/>
    <b v="0"/>
    <s v="theater/plays"/>
    <n v="1.77525"/>
    <n v="7101"/>
    <x v="3"/>
    <x v="3"/>
  </r>
  <r>
    <n v="280"/>
    <s v="Braun PLC"/>
    <s v="Function-based high-level infrastructure"/>
    <n v="2500"/>
    <n v="14536"/>
    <x v="1"/>
    <n v="393"/>
    <x v="1"/>
    <s v="USD"/>
    <n v="1511244000"/>
    <x v="272"/>
    <b v="0"/>
    <b v="0"/>
    <s v="film &amp; video/animation"/>
    <n v="5.9715999999999996"/>
    <n v="7464.5"/>
    <x v="4"/>
    <x v="10"/>
  </r>
  <r>
    <n v="281"/>
    <s v="Drake PLC"/>
    <s v="Profound object-oriented paradigm"/>
    <n v="164500"/>
    <n v="150552"/>
    <x v="0"/>
    <n v="2062"/>
    <x v="1"/>
    <s v="USD"/>
    <n v="1331445600"/>
    <x v="273"/>
    <b v="0"/>
    <b v="1"/>
    <s v="theater/plays"/>
    <n v="0.92774468085106387"/>
    <n v="76307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274"/>
    <b v="0"/>
    <b v="1"/>
    <s v="film &amp; video/television"/>
    <n v="1.0963095238095237"/>
    <n v="4604.5"/>
    <x v="4"/>
    <x v="19"/>
  </r>
  <r>
    <n v="283"/>
    <s v="Lucas-Mullins"/>
    <s v="Business-focused dynamic instruction set"/>
    <n v="8100"/>
    <n v="1517"/>
    <x v="0"/>
    <n v="29"/>
    <x v="3"/>
    <s v="DKK"/>
    <n v="1464584400"/>
    <x v="148"/>
    <b v="0"/>
    <b v="0"/>
    <s v="music/rock"/>
    <n v="0.1908641975308642"/>
    <n v="773"/>
    <x v="1"/>
    <x v="1"/>
  </r>
  <r>
    <n v="284"/>
    <s v="Tran LLC"/>
    <s v="Ameliorated fresh-thinking protocol"/>
    <n v="9800"/>
    <n v="8153"/>
    <x v="0"/>
    <n v="132"/>
    <x v="1"/>
    <s v="USD"/>
    <n v="1335848400"/>
    <x v="275"/>
    <b v="0"/>
    <b v="0"/>
    <s v="technology/web"/>
    <n v="0.8454081632653061"/>
    <n v="4142.5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6"/>
    <b v="0"/>
    <b v="0"/>
    <s v="theater/plays"/>
    <n v="7.3455555555555554"/>
    <n v="3305.5"/>
    <x v="3"/>
    <x v="3"/>
  </r>
  <r>
    <n v="286"/>
    <s v="Obrien-Aguirre"/>
    <s v="Devolved uniform complexity"/>
    <n v="112100"/>
    <n v="19557"/>
    <x v="3"/>
    <n v="184"/>
    <x v="1"/>
    <s v="USD"/>
    <n v="1479880800"/>
    <x v="72"/>
    <b v="0"/>
    <b v="0"/>
    <s v="theater/plays"/>
    <n v="0.17610169491525424"/>
    <n v="9870.5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b v="0"/>
    <b v="0"/>
    <s v="music/electric music"/>
    <n v="2.1252380952380951"/>
    <n v="6694.5"/>
    <x v="1"/>
    <x v="5"/>
  </r>
  <r>
    <n v="288"/>
    <s v="Garcia Ltd"/>
    <s v="Secured global success"/>
    <n v="5600"/>
    <n v="5476"/>
    <x v="0"/>
    <n v="137"/>
    <x v="3"/>
    <s v="DKK"/>
    <n v="1331701200"/>
    <x v="278"/>
    <b v="0"/>
    <b v="1"/>
    <s v="music/metal"/>
    <n v="1.0023214285714286"/>
    <n v="2806.5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71"/>
    <b v="0"/>
    <b v="0"/>
    <s v="theater/plays"/>
    <n v="17.263750000000002"/>
    <n v="6905.5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79"/>
    <b v="0"/>
    <b v="1"/>
    <s v="film &amp; video/documentary"/>
    <n v="0.54940688018979833"/>
    <n v="46315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0"/>
    <b v="1"/>
    <b v="0"/>
    <s v="technology/web"/>
    <n v="4.6255555555555556"/>
    <n v="4163"/>
    <x v="2"/>
    <x v="2"/>
  </r>
  <r>
    <n v="292"/>
    <s v="Ho-Harris"/>
    <s v="Versatile cohesive encoding"/>
    <n v="7300"/>
    <n v="717"/>
    <x v="0"/>
    <n v="10"/>
    <x v="1"/>
    <s v="USD"/>
    <n v="1331874000"/>
    <x v="281"/>
    <b v="0"/>
    <b v="0"/>
    <s v="food/food trucks"/>
    <n v="9.958904109589041E-2"/>
    <n v="363.5"/>
    <x v="0"/>
    <x v="0"/>
  </r>
  <r>
    <n v="293"/>
    <s v="Ross Group"/>
    <s v="Organized executive solution"/>
    <n v="6500"/>
    <n v="1065"/>
    <x v="3"/>
    <n v="32"/>
    <x v="6"/>
    <s v="EUR"/>
    <n v="1286254800"/>
    <x v="282"/>
    <b v="0"/>
    <b v="0"/>
    <s v="theater/plays"/>
    <n v="0.16876923076923078"/>
    <n v="548.5"/>
    <x v="3"/>
    <x v="3"/>
  </r>
  <r>
    <n v="294"/>
    <s v="Turner-Davis"/>
    <s v="Automated local emulation"/>
    <n v="600"/>
    <n v="8038"/>
    <x v="1"/>
    <n v="183"/>
    <x v="1"/>
    <s v="USD"/>
    <n v="1540530000"/>
    <x v="283"/>
    <b v="0"/>
    <b v="0"/>
    <s v="theater/plays"/>
    <n v="13.701666666666666"/>
    <n v="4110.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4"/>
    <b v="0"/>
    <b v="0"/>
    <s v="theater/plays"/>
    <n v="0.36640228097459826"/>
    <n v="35339.5"/>
    <x v="3"/>
    <x v="3"/>
  </r>
  <r>
    <n v="296"/>
    <s v="Smith-Hess"/>
    <s v="Grass-roots real-time Local Area Network"/>
    <n v="6100"/>
    <n v="3352"/>
    <x v="0"/>
    <n v="38"/>
    <x v="2"/>
    <s v="AUD"/>
    <n v="1548655200"/>
    <x v="285"/>
    <b v="0"/>
    <b v="0"/>
    <s v="theater/plays"/>
    <n v="0.55573770491803276"/>
    <n v="1695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6"/>
    <b v="0"/>
    <b v="1"/>
    <s v="theater/plays"/>
    <n v="0.95680555555555558"/>
    <n v="3444.5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7"/>
    <b v="0"/>
    <b v="1"/>
    <s v="music/rock"/>
    <n v="1.4597142857142857"/>
    <n v="2554.5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8"/>
    <b v="0"/>
    <b v="0"/>
    <s v="food/food trucks"/>
    <n v="0.52710526315789474"/>
    <n v="1001.5"/>
    <x v="0"/>
    <x v="0"/>
  </r>
  <r>
    <n v="300"/>
    <s v="Cooke PLC"/>
    <s v="Focused executive core"/>
    <n v="100"/>
    <n v="5"/>
    <x v="0"/>
    <n v="1"/>
    <x v="3"/>
    <s v="DKK"/>
    <n v="1504069200"/>
    <x v="289"/>
    <b v="0"/>
    <b v="1"/>
    <s v="publishing/nonfiction"/>
    <n v="0.06"/>
    <n v="3"/>
    <x v="5"/>
    <x v="9"/>
  </r>
  <r>
    <n v="301"/>
    <s v="Wong-Walker"/>
    <s v="Multi-channeled disintermediate policy"/>
    <n v="900"/>
    <n v="12102"/>
    <x v="1"/>
    <n v="295"/>
    <x v="1"/>
    <s v="USD"/>
    <n v="1424930400"/>
    <x v="290"/>
    <b v="0"/>
    <b v="0"/>
    <s v="film &amp; video/documentary"/>
    <n v="13.774444444444445"/>
    <n v="6198.5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18"/>
    <b v="0"/>
    <b v="0"/>
    <s v="theater/plays"/>
    <n v="0.3216688567674113"/>
    <n v="12239.5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1"/>
    <b v="0"/>
    <b v="0"/>
    <s v="music/indie rock"/>
    <n v="0.83558823529411763"/>
    <n v="1420.5"/>
    <x v="1"/>
    <x v="7"/>
  </r>
  <r>
    <n v="304"/>
    <s v="Peterson PLC"/>
    <s v="User-friendly discrete benchmark"/>
    <n v="2100"/>
    <n v="11469"/>
    <x v="1"/>
    <n v="142"/>
    <x v="1"/>
    <s v="USD"/>
    <n v="1470546000"/>
    <x v="292"/>
    <b v="0"/>
    <b v="0"/>
    <s v="film &amp; video/documentary"/>
    <n v="5.5290476190476188"/>
    <n v="5805.5"/>
    <x v="4"/>
    <x v="4"/>
  </r>
  <r>
    <n v="305"/>
    <s v="Townsend Ltd"/>
    <s v="Grass-roots actuating policy"/>
    <n v="2800"/>
    <n v="8014"/>
    <x v="1"/>
    <n v="85"/>
    <x v="1"/>
    <s v="USD"/>
    <n v="1458363600"/>
    <x v="293"/>
    <b v="0"/>
    <b v="0"/>
    <s v="theater/plays"/>
    <n v="2.8925000000000001"/>
    <n v="4049.5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4"/>
    <b v="0"/>
    <b v="1"/>
    <s v="theater/plays"/>
    <n v="8.0153846153846159E-2"/>
    <n v="260.5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5"/>
    <b v="0"/>
    <b v="1"/>
    <s v="publishing/fiction"/>
    <n v="1.3413981762917933"/>
    <n v="22066"/>
    <x v="5"/>
    <x v="13"/>
  </r>
  <r>
    <n v="308"/>
    <s v="Davis Ltd"/>
    <s v="Grass-roots optimizing projection"/>
    <n v="118200"/>
    <n v="87560"/>
    <x v="0"/>
    <n v="803"/>
    <x v="1"/>
    <s v="USD"/>
    <n v="1303102800"/>
    <x v="296"/>
    <b v="0"/>
    <b v="0"/>
    <s v="theater/plays"/>
    <n v="0.74757191201353634"/>
    <n v="44181.5"/>
    <x v="3"/>
    <x v="3"/>
  </r>
  <r>
    <n v="309"/>
    <s v="Harris-Perry"/>
    <s v="User-centric 6thgeneration attitude"/>
    <n v="4100"/>
    <n v="3087"/>
    <x v="3"/>
    <n v="75"/>
    <x v="1"/>
    <s v="USD"/>
    <n v="1316581200"/>
    <x v="297"/>
    <b v="0"/>
    <b v="1"/>
    <s v="music/indie rock"/>
    <n v="0.77121951219512197"/>
    <n v="1581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298"/>
    <b v="0"/>
    <b v="0"/>
    <s v="games/video games"/>
    <n v="0.20538461538461539"/>
    <n v="801"/>
    <x v="6"/>
    <x v="11"/>
  </r>
  <r>
    <n v="311"/>
    <s v="Flores PLC"/>
    <s v="Focused real-time help-desk"/>
    <n v="6300"/>
    <n v="12812"/>
    <x v="1"/>
    <n v="121"/>
    <x v="1"/>
    <s v="USD"/>
    <n v="1297836000"/>
    <x v="299"/>
    <b v="0"/>
    <b v="0"/>
    <s v="theater/plays"/>
    <n v="2.0528571428571429"/>
    <n v="6466.5"/>
    <x v="3"/>
    <x v="3"/>
  </r>
  <r>
    <n v="312"/>
    <s v="Martinez LLC"/>
    <s v="Robust impactful approach"/>
    <n v="59100"/>
    <n v="183345"/>
    <x v="1"/>
    <n v="3742"/>
    <x v="1"/>
    <s v="USD"/>
    <n v="1382677200"/>
    <x v="300"/>
    <b v="0"/>
    <b v="0"/>
    <s v="theater/plays"/>
    <n v="3.1656006768189511"/>
    <n v="93543.5"/>
    <x v="3"/>
    <x v="3"/>
  </r>
  <r>
    <n v="313"/>
    <s v="Miller-Irwin"/>
    <s v="Secured maximized policy"/>
    <n v="2200"/>
    <n v="8697"/>
    <x v="1"/>
    <n v="223"/>
    <x v="1"/>
    <s v="USD"/>
    <n v="1330322400"/>
    <x v="301"/>
    <b v="0"/>
    <b v="0"/>
    <s v="music/rock"/>
    <n v="4.0545454545454547"/>
    <n v="4460"/>
    <x v="1"/>
    <x v="1"/>
  </r>
  <r>
    <n v="314"/>
    <s v="Sanchez-Morgan"/>
    <s v="Realigned upward-trending strategy"/>
    <n v="1400"/>
    <n v="4126"/>
    <x v="1"/>
    <n v="133"/>
    <x v="1"/>
    <s v="USD"/>
    <n v="1552366800"/>
    <x v="162"/>
    <b v="0"/>
    <b v="1"/>
    <s v="film &amp; video/documentary"/>
    <n v="3.0421428571428573"/>
    <n v="2129.5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b v="0"/>
    <b v="0"/>
    <s v="theater/plays"/>
    <n v="0.34221052631578947"/>
    <n v="1625.5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b v="0"/>
    <b v="1"/>
    <s v="food/food trucks"/>
    <n v="0.67802083333333329"/>
    <n v="3254.5"/>
    <x v="0"/>
    <x v="0"/>
  </r>
  <r>
    <n v="317"/>
    <s v="Summers PLC"/>
    <s v="Cross-group coherent hierarchy"/>
    <n v="6600"/>
    <n v="1269"/>
    <x v="0"/>
    <n v="30"/>
    <x v="1"/>
    <s v="USD"/>
    <n v="1494738000"/>
    <x v="304"/>
    <b v="0"/>
    <b v="0"/>
    <s v="theater/plays"/>
    <n v="0.19681818181818181"/>
    <n v="649.5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b v="0"/>
    <b v="0"/>
    <s v="music/rock"/>
    <n v="0.16140350877192983"/>
    <n v="460"/>
    <x v="1"/>
    <x v="1"/>
  </r>
  <r>
    <n v="319"/>
    <s v="Mills Group"/>
    <s v="Advanced empowering matrix"/>
    <n v="8400"/>
    <n v="3251"/>
    <x v="3"/>
    <n v="64"/>
    <x v="1"/>
    <s v="USD"/>
    <n v="1281589200"/>
    <x v="306"/>
    <b v="0"/>
    <b v="0"/>
    <s v="technology/web"/>
    <n v="0.39464285714285713"/>
    <n v="1657.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b v="0"/>
    <b v="0"/>
    <s v="publishing/fiction"/>
    <n v="9.6824644549763028E-2"/>
    <n v="4086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b v="0"/>
    <b v="0"/>
    <s v="film &amp; video/shorts"/>
    <n v="0.95592723004694835"/>
    <n v="8144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b v="0"/>
    <b v="0"/>
    <s v="theater/plays"/>
    <n v="1.7094571670907548"/>
    <n v="100772.5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b v="0"/>
    <b v="0"/>
    <s v="film &amp; video/documentary"/>
    <n v="0.2442696629213483"/>
    <n v="1087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b v="0"/>
    <b v="1"/>
    <s v="theater/plays"/>
    <n v="1.6838028169014085"/>
    <n v="5977.5"/>
    <x v="3"/>
    <x v="3"/>
  </r>
  <r>
    <n v="325"/>
    <s v="Saunders Group"/>
    <s v="Programmable systemic implementation"/>
    <n v="6500"/>
    <n v="5897"/>
    <x v="0"/>
    <n v="73"/>
    <x v="1"/>
    <s v="USD"/>
    <n v="1529125200"/>
    <x v="312"/>
    <b v="0"/>
    <b v="1"/>
    <s v="theater/plays"/>
    <n v="0.91846153846153844"/>
    <n v="298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3"/>
    <b v="0"/>
    <b v="0"/>
    <s v="film &amp; video/animation"/>
    <n v="0.47972222222222222"/>
    <n v="1727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4"/>
    <b v="0"/>
    <b v="1"/>
    <s v="theater/plays"/>
    <n v="0.39807692307692305"/>
    <n v="517.5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5"/>
    <b v="0"/>
    <b v="0"/>
    <s v="music/rock"/>
    <n v="1.360354609929078"/>
    <n v="67133.5"/>
    <x v="1"/>
    <x v="1"/>
  </r>
  <r>
    <n v="329"/>
    <s v="Willis and Sons"/>
    <s v="Fundamental incremental database"/>
    <n v="93800"/>
    <n v="21477"/>
    <x v="2"/>
    <n v="211"/>
    <x v="1"/>
    <s v="USD"/>
    <n v="1481522400"/>
    <x v="316"/>
    <b v="0"/>
    <b v="0"/>
    <s v="games/video games"/>
    <n v="0.23121535181236674"/>
    <n v="10844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7"/>
    <b v="0"/>
    <b v="0"/>
    <s v="film &amp; video/documentary"/>
    <n v="1.8906528189910978"/>
    <n v="31857.5"/>
    <x v="4"/>
    <x v="4"/>
  </r>
  <r>
    <n v="331"/>
    <s v="Rose-Silva"/>
    <s v="Intuitive static portal"/>
    <n v="3300"/>
    <n v="14643"/>
    <x v="1"/>
    <n v="190"/>
    <x v="1"/>
    <s v="USD"/>
    <n v="1324274400"/>
    <x v="318"/>
    <b v="0"/>
    <b v="0"/>
    <s v="food/food trucks"/>
    <n v="4.4948484848484851"/>
    <n v="7416.5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9"/>
    <b v="0"/>
    <b v="0"/>
    <s v="technology/wearables"/>
    <n v="2.0225120772946861"/>
    <n v="20933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20"/>
    <b v="0"/>
    <b v="0"/>
    <s v="theater/plays"/>
    <n v="1.2659374999999999"/>
    <n v="6076.5"/>
    <x v="3"/>
    <x v="3"/>
  </r>
  <r>
    <n v="334"/>
    <s v="Mcgee Group"/>
    <s v="Assimilated discrete algorithm"/>
    <n v="66200"/>
    <n v="123538"/>
    <x v="1"/>
    <n v="1113"/>
    <x v="1"/>
    <s v="USD"/>
    <n v="1515564000"/>
    <x v="321"/>
    <b v="0"/>
    <b v="0"/>
    <s v="music/rock"/>
    <n v="1.8829456193353475"/>
    <n v="62325.5"/>
    <x v="1"/>
    <x v="1"/>
  </r>
  <r>
    <n v="335"/>
    <s v="Jordan-Acosta"/>
    <s v="Operative uniform hub"/>
    <n v="173800"/>
    <n v="198628"/>
    <x v="1"/>
    <n v="2283"/>
    <x v="1"/>
    <s v="USD"/>
    <n v="1573797600"/>
    <x v="322"/>
    <b v="0"/>
    <b v="0"/>
    <s v="music/rock"/>
    <n v="1.1559896432681243"/>
    <n v="100455.5"/>
    <x v="1"/>
    <x v="1"/>
  </r>
  <r>
    <n v="336"/>
    <s v="Nunez Inc"/>
    <s v="Customizable intangible capability"/>
    <n v="70700"/>
    <n v="68602"/>
    <x v="0"/>
    <n v="1072"/>
    <x v="1"/>
    <s v="USD"/>
    <n v="1292392800"/>
    <x v="323"/>
    <b v="0"/>
    <b v="1"/>
    <s v="music/rock"/>
    <n v="0.98548797736916549"/>
    <n v="34837"/>
    <x v="1"/>
    <x v="1"/>
  </r>
  <r>
    <n v="337"/>
    <s v="Hayden Ltd"/>
    <s v="Innovative didactic analyzer"/>
    <n v="94500"/>
    <n v="116064"/>
    <x v="1"/>
    <n v="1095"/>
    <x v="1"/>
    <s v="USD"/>
    <n v="1573452000"/>
    <x v="324"/>
    <b v="0"/>
    <b v="0"/>
    <s v="theater/plays"/>
    <n v="1.2397777777777779"/>
    <n v="58579.5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5"/>
    <b v="0"/>
    <b v="0"/>
    <s v="theater/plays"/>
    <n v="1.8156446991404012"/>
    <n v="63366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6"/>
    <b v="0"/>
    <b v="0"/>
    <s v="theater/plays"/>
    <n v="0.80903154805575939"/>
    <n v="55135.5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7"/>
    <b v="0"/>
    <b v="0"/>
    <s v="photography/photography books"/>
    <n v="0.95301886792452828"/>
    <n v="17678.5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8"/>
    <b v="0"/>
    <b v="0"/>
    <s v="music/indie rock"/>
    <n v="0.85769028871391073"/>
    <n v="49017"/>
    <x v="1"/>
    <x v="7"/>
  </r>
  <r>
    <n v="342"/>
    <s v="Gibson-Hernandez"/>
    <s v="Visionary foreground middleware"/>
    <n v="47900"/>
    <n v="31864"/>
    <x v="0"/>
    <n v="328"/>
    <x v="1"/>
    <s v="USD"/>
    <n v="1374296400"/>
    <x v="329"/>
    <b v="0"/>
    <b v="0"/>
    <s v="theater/plays"/>
    <n v="0.67206680584551148"/>
    <n v="16096"/>
    <x v="3"/>
    <x v="3"/>
  </r>
  <r>
    <n v="343"/>
    <s v="Spencer-Weber"/>
    <s v="Optional zero-defect task-force"/>
    <n v="9000"/>
    <n v="4853"/>
    <x v="0"/>
    <n v="147"/>
    <x v="1"/>
    <s v="USD"/>
    <n v="1384840800"/>
    <x v="151"/>
    <b v="0"/>
    <b v="0"/>
    <s v="theater/plays"/>
    <n v="0.55555555555555558"/>
    <n v="2500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30"/>
    <b v="0"/>
    <b v="0"/>
    <s v="games/video games"/>
    <n v="0.42403340080971658"/>
    <n v="41894.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1"/>
    <b v="0"/>
    <b v="0"/>
    <s v="film &amp; video/drama"/>
    <n v="0.14904822335025381"/>
    <n v="11745"/>
    <x v="4"/>
    <x v="6"/>
  </r>
  <r>
    <n v="346"/>
    <s v="Little-Marsh"/>
    <s v="Virtual attitude-oriented migration"/>
    <n v="8000"/>
    <n v="2758"/>
    <x v="0"/>
    <n v="25"/>
    <x v="1"/>
    <s v="USD"/>
    <n v="1503550800"/>
    <x v="332"/>
    <b v="0"/>
    <b v="1"/>
    <s v="music/indie rock"/>
    <n v="0.34787499999999999"/>
    <n v="1391.5"/>
    <x v="1"/>
    <x v="7"/>
  </r>
  <r>
    <n v="347"/>
    <s v="Petersen and Sons"/>
    <s v="Open-source full-range portal"/>
    <n v="900"/>
    <n v="12607"/>
    <x v="1"/>
    <n v="191"/>
    <x v="1"/>
    <s v="USD"/>
    <n v="1423634400"/>
    <x v="333"/>
    <b v="0"/>
    <b v="0"/>
    <s v="technology/web"/>
    <n v="14.22"/>
    <n v="6399"/>
    <x v="2"/>
    <x v="2"/>
  </r>
  <r>
    <n v="348"/>
    <s v="Hensley Ltd"/>
    <s v="Versatile cohesive open system"/>
    <n v="199000"/>
    <n v="142823"/>
    <x v="0"/>
    <n v="3483"/>
    <x v="1"/>
    <s v="USD"/>
    <n v="1487224800"/>
    <x v="334"/>
    <b v="0"/>
    <b v="0"/>
    <s v="food/food trucks"/>
    <n v="0.73520603015075381"/>
    <n v="73153"/>
    <x v="0"/>
    <x v="0"/>
  </r>
  <r>
    <n v="349"/>
    <s v="Navarro and Sons"/>
    <s v="Multi-layered bottom-line frame"/>
    <n v="180800"/>
    <n v="95958"/>
    <x v="0"/>
    <n v="923"/>
    <x v="1"/>
    <s v="USD"/>
    <n v="1500008400"/>
    <x v="335"/>
    <b v="0"/>
    <b v="0"/>
    <s v="theater/plays"/>
    <n v="0.53584623893805305"/>
    <n v="48440.5"/>
    <x v="3"/>
    <x v="3"/>
  </r>
  <r>
    <n v="350"/>
    <s v="Shannon Ltd"/>
    <s v="Pre-emptive neutral capacity"/>
    <n v="100"/>
    <n v="5"/>
    <x v="0"/>
    <n v="1"/>
    <x v="1"/>
    <s v="USD"/>
    <n v="1432098000"/>
    <x v="336"/>
    <b v="0"/>
    <b v="1"/>
    <s v="music/jazz"/>
    <n v="0.06"/>
    <n v="3"/>
    <x v="1"/>
    <x v="17"/>
  </r>
  <r>
    <n v="351"/>
    <s v="Young LLC"/>
    <s v="Universal maximized methodology"/>
    <n v="74100"/>
    <n v="94631"/>
    <x v="1"/>
    <n v="2013"/>
    <x v="1"/>
    <s v="USD"/>
    <n v="1440392400"/>
    <x v="337"/>
    <b v="0"/>
    <b v="0"/>
    <s v="music/rock"/>
    <n v="1.3042375168690958"/>
    <n v="48322"/>
    <x v="1"/>
    <x v="1"/>
  </r>
  <r>
    <n v="352"/>
    <s v="Adams, Willis and Sanchez"/>
    <s v="Expanded hybrid hardware"/>
    <n v="2800"/>
    <n v="977"/>
    <x v="0"/>
    <n v="33"/>
    <x v="0"/>
    <s v="CAD"/>
    <n v="1446876000"/>
    <x v="338"/>
    <b v="0"/>
    <b v="0"/>
    <s v="theater/plays"/>
    <n v="0.36071428571428571"/>
    <n v="505"/>
    <x v="3"/>
    <x v="3"/>
  </r>
  <r>
    <n v="353"/>
    <s v="Mills-Roy"/>
    <s v="Profit-focused multi-tasking access"/>
    <n v="33600"/>
    <n v="137961"/>
    <x v="1"/>
    <n v="1703"/>
    <x v="1"/>
    <s v="USD"/>
    <n v="1562302800"/>
    <x v="339"/>
    <b v="0"/>
    <b v="0"/>
    <s v="theater/plays"/>
    <n v="4.1566666666666663"/>
    <n v="69832"/>
    <x v="3"/>
    <x v="3"/>
  </r>
  <r>
    <n v="354"/>
    <s v="Brown Group"/>
    <s v="Profit-focused transitional capability"/>
    <n v="6100"/>
    <n v="7548"/>
    <x v="1"/>
    <n v="80"/>
    <x v="3"/>
    <s v="DKK"/>
    <n v="1378184400"/>
    <x v="340"/>
    <b v="0"/>
    <b v="0"/>
    <s v="film &amp; video/documentary"/>
    <n v="1.2504918032786885"/>
    <n v="3814"/>
    <x v="4"/>
    <x v="4"/>
  </r>
  <r>
    <n v="355"/>
    <s v="Burns-Burnett"/>
    <s v="Front-line scalable definition"/>
    <n v="3800"/>
    <n v="2241"/>
    <x v="2"/>
    <n v="86"/>
    <x v="1"/>
    <s v="USD"/>
    <n v="1485064800"/>
    <x v="341"/>
    <b v="0"/>
    <b v="0"/>
    <s v="technology/wearables"/>
    <n v="0.61236842105263156"/>
    <n v="1163.5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2"/>
    <b v="0"/>
    <b v="0"/>
    <s v="theater/plays"/>
    <n v="0.37322580645161291"/>
    <n v="1735.5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3"/>
    <b v="0"/>
    <b v="0"/>
    <s v="games/video games"/>
    <n v="1.8669565217391304"/>
    <n v="2147"/>
    <x v="6"/>
    <x v="11"/>
  </r>
  <r>
    <n v="358"/>
    <s v="Diaz-Garcia"/>
    <s v="Profit-focused 3rdgeneration circuit"/>
    <n v="9700"/>
    <n v="1146"/>
    <x v="0"/>
    <n v="23"/>
    <x v="0"/>
    <s v="CAD"/>
    <n v="1533877200"/>
    <x v="344"/>
    <b v="1"/>
    <b v="0"/>
    <s v="photography/photography books"/>
    <n v="0.12051546391752577"/>
    <n v="584.5"/>
    <x v="7"/>
    <x v="14"/>
  </r>
  <r>
    <n v="359"/>
    <s v="Salazar-Moon"/>
    <s v="Compatible needs-based architecture"/>
    <n v="4000"/>
    <n v="11948"/>
    <x v="1"/>
    <n v="187"/>
    <x v="1"/>
    <s v="USD"/>
    <n v="1314421200"/>
    <x v="127"/>
    <b v="0"/>
    <b v="0"/>
    <s v="film &amp; video/animation"/>
    <n v="3.0337499999999999"/>
    <n v="6067.5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5"/>
    <b v="0"/>
    <b v="1"/>
    <s v="theater/plays"/>
    <n v="2.3116750418760468"/>
    <n v="69003.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6"/>
    <b v="0"/>
    <b v="0"/>
    <s v="theater/plays"/>
    <n v="1.7516363636363637"/>
    <n v="4817"/>
    <x v="3"/>
    <x v="3"/>
  </r>
  <r>
    <n v="362"/>
    <s v="Lawrence Group"/>
    <s v="Automated actuating conglomeration"/>
    <n v="3700"/>
    <n v="13755"/>
    <x v="1"/>
    <n v="191"/>
    <x v="1"/>
    <s v="USD"/>
    <n v="1296108000"/>
    <x v="347"/>
    <b v="0"/>
    <b v="0"/>
    <s v="music/rock"/>
    <n v="3.7691891891891891"/>
    <n v="6973"/>
    <x v="1"/>
    <x v="1"/>
  </r>
  <r>
    <n v="363"/>
    <s v="Gray-Davis"/>
    <s v="Re-contextualized local initiative"/>
    <n v="5200"/>
    <n v="8330"/>
    <x v="1"/>
    <n v="139"/>
    <x v="1"/>
    <s v="USD"/>
    <n v="1324965600"/>
    <x v="348"/>
    <b v="0"/>
    <b v="0"/>
    <s v="music/rock"/>
    <n v="1.6286538461538462"/>
    <n v="4234.5"/>
    <x v="1"/>
    <x v="1"/>
  </r>
  <r>
    <n v="364"/>
    <s v="Ramirez-Myers"/>
    <s v="Switchable intangible definition"/>
    <n v="900"/>
    <n v="14547"/>
    <x v="1"/>
    <n v="186"/>
    <x v="1"/>
    <s v="USD"/>
    <n v="1520229600"/>
    <x v="349"/>
    <b v="0"/>
    <b v="0"/>
    <s v="music/indie rock"/>
    <n v="16.37"/>
    <n v="7366.5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50"/>
    <b v="0"/>
    <b v="0"/>
    <s v="theater/plays"/>
    <n v="7.4043749999999999"/>
    <n v="5923.5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51"/>
    <b v="0"/>
    <b v="1"/>
    <s v="theater/plays"/>
    <n v="5.9772222222222222"/>
    <n v="5379.5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3"/>
    <b v="0"/>
    <b v="1"/>
    <s v="theater/plays"/>
    <n v="0.19646464646464645"/>
    <n v="972.5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2"/>
    <b v="0"/>
    <b v="1"/>
    <s v="film &amp; video/documentary"/>
    <n v="2.8076923076923075"/>
    <n v="7300"/>
    <x v="4"/>
    <x v="4"/>
  </r>
  <r>
    <n v="369"/>
    <s v="Smith-Gonzalez"/>
    <s v="Polarized needs-based approach"/>
    <n v="5400"/>
    <n v="14743"/>
    <x v="1"/>
    <n v="154"/>
    <x v="1"/>
    <s v="USD"/>
    <n v="1359871200"/>
    <x v="353"/>
    <b v="0"/>
    <b v="1"/>
    <s v="film &amp; video/television"/>
    <n v="2.7587037037037039"/>
    <n v="7448.5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4"/>
    <b v="0"/>
    <b v="0"/>
    <s v="theater/plays"/>
    <n v="1.6467586821015139"/>
    <n v="92465.5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5"/>
    <b v="0"/>
    <b v="0"/>
    <s v="theater/plays"/>
    <n v="0.69020084566596196"/>
    <n v="65293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6"/>
    <b v="0"/>
    <b v="1"/>
    <s v="film &amp; video/documentary"/>
    <n v="16.103333333333332"/>
    <n v="7246.5"/>
    <x v="4"/>
    <x v="4"/>
  </r>
  <r>
    <n v="373"/>
    <s v="Brown-Parker"/>
    <s v="Down-sized coherent toolset"/>
    <n v="22500"/>
    <n v="164291"/>
    <x v="1"/>
    <n v="2106"/>
    <x v="1"/>
    <s v="USD"/>
    <n v="1502946000"/>
    <x v="357"/>
    <b v="0"/>
    <b v="0"/>
    <s v="theater/plays"/>
    <n v="7.3954222222222219"/>
    <n v="83198.5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8"/>
    <b v="0"/>
    <b v="1"/>
    <s v="film &amp; video/documentary"/>
    <n v="0.13449223416965353"/>
    <n v="11257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9"/>
    <b v="0"/>
    <b v="0"/>
    <s v="music/indie rock"/>
    <n v="0.557037037037037"/>
    <n v="752"/>
    <x v="1"/>
    <x v="7"/>
  </r>
  <r>
    <n v="376"/>
    <s v="Perry PLC"/>
    <s v="Mandatory uniform matrix"/>
    <n v="3400"/>
    <n v="12275"/>
    <x v="1"/>
    <n v="131"/>
    <x v="1"/>
    <s v="USD"/>
    <n v="1404622800"/>
    <x v="360"/>
    <b v="0"/>
    <b v="0"/>
    <s v="music/rock"/>
    <n v="3.6488235294117648"/>
    <n v="6203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361"/>
    <b v="0"/>
    <b v="0"/>
    <s v="theater/plays"/>
    <n v="0.10513078470824949"/>
    <n v="2612.5"/>
    <x v="3"/>
    <x v="3"/>
  </r>
  <r>
    <n v="378"/>
    <s v="Fleming-Oliver"/>
    <s v="Managed stable function"/>
    <n v="178200"/>
    <n v="24882"/>
    <x v="0"/>
    <n v="355"/>
    <x v="1"/>
    <s v="USD"/>
    <n v="1526878800"/>
    <x v="362"/>
    <b v="0"/>
    <b v="0"/>
    <s v="film &amp; video/documentary"/>
    <n v="0.14162177328843994"/>
    <n v="12618.5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3"/>
    <b v="0"/>
    <b v="0"/>
    <s v="theater/plays"/>
    <n v="0.41055555555555556"/>
    <n v="1478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4"/>
    <b v="0"/>
    <b v="0"/>
    <s v="theater/plays"/>
    <n v="1.6368"/>
    <n v="2046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5"/>
    <b v="0"/>
    <b v="0"/>
    <s v="theater/plays"/>
    <n v="1.8686792452830188"/>
    <n v="4952"/>
    <x v="3"/>
    <x v="3"/>
  </r>
  <r>
    <n v="382"/>
    <s v="King Ltd"/>
    <s v="Visionary systemic process improvement"/>
    <n v="9100"/>
    <n v="5803"/>
    <x v="0"/>
    <n v="67"/>
    <x v="1"/>
    <s v="USD"/>
    <n v="1508130000"/>
    <x v="366"/>
    <b v="0"/>
    <b v="0"/>
    <s v="photography/photography books"/>
    <n v="0.64505494505494509"/>
    <n v="2935"/>
    <x v="7"/>
    <x v="14"/>
  </r>
  <r>
    <n v="383"/>
    <s v="Baker Ltd"/>
    <s v="Progressive intangible flexibility"/>
    <n v="6300"/>
    <n v="14199"/>
    <x v="1"/>
    <n v="189"/>
    <x v="1"/>
    <s v="USD"/>
    <n v="1550037600"/>
    <x v="285"/>
    <b v="0"/>
    <b v="1"/>
    <s v="food/food trucks"/>
    <n v="2.283809523809524"/>
    <n v="7194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7"/>
    <b v="1"/>
    <b v="1"/>
    <s v="film &amp; video/documentary"/>
    <n v="1.7620454545454545"/>
    <n v="100789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8"/>
    <b v="0"/>
    <b v="0"/>
    <s v="publishing/nonfiction"/>
    <n v="1.4908997429305912"/>
    <n v="28998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9"/>
    <b v="0"/>
    <b v="0"/>
    <s v="theater/plays"/>
    <n v="0.77211808118081182"/>
    <n v="52311"/>
    <x v="3"/>
    <x v="3"/>
  </r>
  <r>
    <n v="387"/>
    <s v="Flores-Lambert"/>
    <s v="Triple-buffered logistical frame"/>
    <n v="109000"/>
    <n v="42795"/>
    <x v="0"/>
    <n v="424"/>
    <x v="1"/>
    <s v="USD"/>
    <n v="1339477200"/>
    <x v="370"/>
    <b v="0"/>
    <b v="0"/>
    <s v="technology/wearables"/>
    <n v="0.39650458715596332"/>
    <n v="21609.5"/>
    <x v="2"/>
    <x v="8"/>
  </r>
  <r>
    <n v="388"/>
    <s v="Cruz Ltd"/>
    <s v="Exclusive dynamic adapter"/>
    <n v="114800"/>
    <n v="12938"/>
    <x v="3"/>
    <n v="145"/>
    <x v="5"/>
    <s v="CHF"/>
    <n v="1325656800"/>
    <x v="371"/>
    <b v="0"/>
    <b v="0"/>
    <s v="music/indie rock"/>
    <n v="0.11396341463414635"/>
    <n v="6541.5"/>
    <x v="1"/>
    <x v="7"/>
  </r>
  <r>
    <n v="389"/>
    <s v="Knox-Garner"/>
    <s v="Automated systemic hierarchy"/>
    <n v="83000"/>
    <n v="101352"/>
    <x v="1"/>
    <n v="1152"/>
    <x v="1"/>
    <s v="USD"/>
    <n v="1288242000"/>
    <x v="372"/>
    <b v="0"/>
    <b v="0"/>
    <s v="theater/plays"/>
    <n v="1.2349879518072289"/>
    <n v="51252"/>
    <x v="3"/>
    <x v="3"/>
  </r>
  <r>
    <n v="390"/>
    <s v="Davis-Allen"/>
    <s v="Digitized eco-centric core"/>
    <n v="2400"/>
    <n v="4477"/>
    <x v="1"/>
    <n v="50"/>
    <x v="1"/>
    <s v="USD"/>
    <n v="1379048400"/>
    <x v="373"/>
    <b v="0"/>
    <b v="0"/>
    <s v="photography/photography books"/>
    <n v="1.88625"/>
    <n v="2263.5"/>
    <x v="7"/>
    <x v="14"/>
  </r>
  <r>
    <n v="391"/>
    <s v="Miller-Patel"/>
    <s v="Mandatory uniform strategy"/>
    <n v="60400"/>
    <n v="4393"/>
    <x v="0"/>
    <n v="151"/>
    <x v="1"/>
    <s v="USD"/>
    <n v="1389679200"/>
    <x v="374"/>
    <b v="0"/>
    <b v="0"/>
    <s v="publishing/nonfiction"/>
    <n v="7.5231788079470202E-2"/>
    <n v="2272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5"/>
    <b v="0"/>
    <b v="0"/>
    <s v="technology/wearables"/>
    <n v="0.67205053449951413"/>
    <n v="34577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6"/>
    <b v="0"/>
    <b v="0"/>
    <s v="music/jazz"/>
    <n v="2.3383280254777068"/>
    <n v="73423.5"/>
    <x v="1"/>
    <x v="17"/>
  </r>
  <r>
    <n v="394"/>
    <s v="Noble-Bailey"/>
    <s v="Customizable dynamic info-mediaries"/>
    <n v="800"/>
    <n v="3755"/>
    <x v="1"/>
    <n v="34"/>
    <x v="1"/>
    <s v="USD"/>
    <n v="1375074000"/>
    <x v="377"/>
    <b v="0"/>
    <b v="1"/>
    <s v="film &amp; video/documentary"/>
    <n v="4.7362500000000001"/>
    <n v="1894.5"/>
    <x v="4"/>
    <x v="4"/>
  </r>
  <r>
    <n v="395"/>
    <s v="Taylor PLC"/>
    <s v="Enhanced incremental budgetary management"/>
    <n v="7100"/>
    <n v="9238"/>
    <x v="1"/>
    <n v="220"/>
    <x v="1"/>
    <s v="USD"/>
    <n v="1323324000"/>
    <x v="378"/>
    <b v="1"/>
    <b v="0"/>
    <s v="theater/plays"/>
    <n v="1.332112676056338"/>
    <n v="4729"/>
    <x v="3"/>
    <x v="3"/>
  </r>
  <r>
    <n v="396"/>
    <s v="Holmes PLC"/>
    <s v="Digitized local info-mediaries"/>
    <n v="46100"/>
    <n v="77012"/>
    <x v="1"/>
    <n v="1604"/>
    <x v="2"/>
    <s v="AUD"/>
    <n v="1538715600"/>
    <x v="379"/>
    <b v="0"/>
    <b v="0"/>
    <s v="film &amp; video/drama"/>
    <n v="1.7053362255965292"/>
    <n v="39308"/>
    <x v="4"/>
    <x v="6"/>
  </r>
  <r>
    <n v="397"/>
    <s v="Jones-Martin"/>
    <s v="Virtual systematic monitoring"/>
    <n v="8100"/>
    <n v="14083"/>
    <x v="1"/>
    <n v="454"/>
    <x v="1"/>
    <s v="USD"/>
    <n v="1369285200"/>
    <x v="380"/>
    <b v="0"/>
    <b v="0"/>
    <s v="music/rock"/>
    <n v="1.7946913580246913"/>
    <n v="7268.5"/>
    <x v="1"/>
    <x v="1"/>
  </r>
  <r>
    <n v="398"/>
    <s v="Myers LLC"/>
    <s v="Reactive bottom-line open architecture"/>
    <n v="1700"/>
    <n v="12202"/>
    <x v="1"/>
    <n v="123"/>
    <x v="6"/>
    <s v="EUR"/>
    <n v="1525755600"/>
    <x v="103"/>
    <b v="0"/>
    <b v="1"/>
    <s v="film &amp; video/animation"/>
    <n v="7.25"/>
    <n v="6162.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81"/>
    <b v="0"/>
    <b v="0"/>
    <s v="music/indie rock"/>
    <n v="0.64818088386433714"/>
    <n v="31534"/>
    <x v="1"/>
    <x v="7"/>
  </r>
  <r>
    <n v="400"/>
    <s v="Bell PLC"/>
    <s v="Ergonomic eco-centric open architecture"/>
    <n v="100"/>
    <n v="2"/>
    <x v="0"/>
    <n v="1"/>
    <x v="1"/>
    <s v="USD"/>
    <n v="1376629200"/>
    <x v="382"/>
    <b v="0"/>
    <b v="1"/>
    <s v="photography/photography books"/>
    <n v="0.03"/>
    <n v="1.5"/>
    <x v="7"/>
    <x v="14"/>
  </r>
  <r>
    <n v="401"/>
    <s v="Smith-Schmidt"/>
    <s v="Inverse radical hierarchy"/>
    <n v="900"/>
    <n v="13772"/>
    <x v="1"/>
    <n v="299"/>
    <x v="1"/>
    <s v="USD"/>
    <n v="1572152400"/>
    <x v="383"/>
    <b v="0"/>
    <b v="0"/>
    <s v="theater/plays"/>
    <n v="15.634444444444444"/>
    <n v="7035.5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4"/>
    <b v="0"/>
    <b v="1"/>
    <s v="film &amp; video/shorts"/>
    <n v="0.40904109589041093"/>
    <n v="1493"/>
    <x v="4"/>
    <x v="12"/>
  </r>
  <r>
    <n v="403"/>
    <s v="Leonard-Mcclain"/>
    <s v="Virtual foreground throughput"/>
    <n v="195800"/>
    <n v="168820"/>
    <x v="0"/>
    <n v="3015"/>
    <x v="0"/>
    <s v="CAD"/>
    <n v="1273640400"/>
    <x v="385"/>
    <b v="0"/>
    <b v="1"/>
    <s v="theater/plays"/>
    <n v="0.87760469867211444"/>
    <n v="85917.5"/>
    <x v="3"/>
    <x v="3"/>
  </r>
  <r>
    <n v="404"/>
    <s v="Bailey-Boyer"/>
    <s v="Visionary exuding Internet solution"/>
    <n v="48900"/>
    <n v="154321"/>
    <x v="1"/>
    <n v="2237"/>
    <x v="1"/>
    <s v="USD"/>
    <n v="1510639200"/>
    <x v="386"/>
    <b v="0"/>
    <b v="0"/>
    <s v="theater/plays"/>
    <n v="3.2015950920245397"/>
    <n v="78279"/>
    <x v="3"/>
    <x v="3"/>
  </r>
  <r>
    <n v="405"/>
    <s v="Lee LLC"/>
    <s v="Synchronized secondary analyzer"/>
    <n v="29600"/>
    <n v="26527"/>
    <x v="0"/>
    <n v="435"/>
    <x v="1"/>
    <s v="USD"/>
    <n v="1528088400"/>
    <x v="387"/>
    <b v="0"/>
    <b v="0"/>
    <s v="theater/plays"/>
    <n v="0.91087837837837837"/>
    <n v="13481"/>
    <x v="3"/>
    <x v="3"/>
  </r>
  <r>
    <n v="406"/>
    <s v="Lyons Inc"/>
    <s v="Balanced attitude-oriented parallelism"/>
    <n v="39300"/>
    <n v="71583"/>
    <x v="1"/>
    <n v="645"/>
    <x v="1"/>
    <s v="USD"/>
    <n v="1359525600"/>
    <x v="388"/>
    <b v="1"/>
    <b v="0"/>
    <s v="film &amp; video/documentary"/>
    <n v="1.8378625954198473"/>
    <n v="36114"/>
    <x v="4"/>
    <x v="4"/>
  </r>
  <r>
    <n v="407"/>
    <s v="Herrera-Wilson"/>
    <s v="Organized bandwidth-monitored core"/>
    <n v="3400"/>
    <n v="12100"/>
    <x v="1"/>
    <n v="484"/>
    <x v="3"/>
    <s v="DKK"/>
    <n v="1570942800"/>
    <x v="389"/>
    <b v="0"/>
    <b v="0"/>
    <s v="theater/plays"/>
    <n v="3.7011764705882353"/>
    <n v="6292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90"/>
    <b v="0"/>
    <b v="0"/>
    <s v="film &amp; video/documentary"/>
    <n v="1.3351086956521738"/>
    <n v="6141.5"/>
    <x v="4"/>
    <x v="4"/>
  </r>
  <r>
    <n v="409"/>
    <s v="Stewart LLC"/>
    <s v="Secured asymmetric projection"/>
    <n v="135600"/>
    <n v="62804"/>
    <x v="0"/>
    <n v="714"/>
    <x v="1"/>
    <s v="USD"/>
    <n v="1492491600"/>
    <x v="391"/>
    <b v="0"/>
    <b v="0"/>
    <s v="music/rock"/>
    <n v="0.46842182890855455"/>
    <n v="31759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b v="0"/>
    <b v="0"/>
    <s v="games/mobile games"/>
    <n v="0.36855562784645413"/>
    <n v="28323.5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92"/>
    <b v="0"/>
    <b v="0"/>
    <s v="theater/plays"/>
    <n v="1.0567948717948719"/>
    <n v="4121.5"/>
    <x v="3"/>
    <x v="3"/>
  </r>
  <r>
    <n v="412"/>
    <s v="Rodriguez-Scott"/>
    <s v="Realigned zero tolerance software"/>
    <n v="2100"/>
    <n v="14046"/>
    <x v="1"/>
    <n v="134"/>
    <x v="1"/>
    <s v="USD"/>
    <n v="1388728800"/>
    <x v="393"/>
    <b v="0"/>
    <b v="0"/>
    <s v="publishing/fiction"/>
    <n v="6.7523809523809524"/>
    <n v="7090"/>
    <x v="5"/>
    <x v="13"/>
  </r>
  <r>
    <n v="413"/>
    <s v="Rush-Bowers"/>
    <s v="Persevering analyzing extranet"/>
    <n v="189500"/>
    <n v="117628"/>
    <x v="2"/>
    <n v="1089"/>
    <x v="1"/>
    <s v="USD"/>
    <n v="1543298400"/>
    <x v="394"/>
    <b v="0"/>
    <b v="0"/>
    <s v="film &amp; video/animation"/>
    <n v="0.62647493403693932"/>
    <n v="59358.5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5"/>
    <b v="0"/>
    <b v="1"/>
    <s v="food/food trucks"/>
    <n v="0.87620616365568549"/>
    <n v="82451"/>
    <x v="0"/>
    <x v="0"/>
  </r>
  <r>
    <n v="415"/>
    <s v="Anderson-Pham"/>
    <s v="Intuitive needs-based monitoring"/>
    <n v="113500"/>
    <n v="12552"/>
    <x v="0"/>
    <n v="418"/>
    <x v="1"/>
    <s v="USD"/>
    <n v="1326434400"/>
    <x v="396"/>
    <b v="0"/>
    <b v="0"/>
    <s v="theater/plays"/>
    <n v="0.11427312775330396"/>
    <n v="6485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7"/>
    <b v="0"/>
    <b v="1"/>
    <s v="film &amp; video/documentary"/>
    <n v="0.44907875185735513"/>
    <n v="30223"/>
    <x v="4"/>
    <x v="4"/>
  </r>
  <r>
    <n v="417"/>
    <s v="Bradshaw, Smith and Ryan"/>
    <s v="Upgradable 24/7 emulation"/>
    <n v="1700"/>
    <n v="943"/>
    <x v="0"/>
    <n v="15"/>
    <x v="1"/>
    <s v="USD"/>
    <n v="1541221200"/>
    <x v="398"/>
    <b v="0"/>
    <b v="0"/>
    <s v="theater/plays"/>
    <n v="0.56352941176470583"/>
    <n v="479"/>
    <x v="3"/>
    <x v="3"/>
  </r>
  <r>
    <n v="418"/>
    <s v="Jackson PLC"/>
    <s v="Quality-focused client-server core"/>
    <n v="163700"/>
    <n v="93963"/>
    <x v="0"/>
    <n v="1999"/>
    <x v="0"/>
    <s v="CAD"/>
    <n v="1336280400"/>
    <x v="399"/>
    <b v="0"/>
    <b v="0"/>
    <s v="film &amp; video/documentary"/>
    <n v="0.58620647525962122"/>
    <n v="47981"/>
    <x v="4"/>
    <x v="4"/>
  </r>
  <r>
    <n v="419"/>
    <s v="Ware-Arias"/>
    <s v="Upgradable maximized protocol"/>
    <n v="113800"/>
    <n v="140469"/>
    <x v="1"/>
    <n v="5203"/>
    <x v="1"/>
    <s v="USD"/>
    <n v="1324533600"/>
    <x v="348"/>
    <b v="0"/>
    <b v="0"/>
    <s v="technology/web"/>
    <n v="1.2800702987697716"/>
    <n v="72836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400"/>
    <b v="0"/>
    <b v="0"/>
    <s v="theater/plays"/>
    <n v="1.3033999999999999"/>
    <n v="3258.5"/>
    <x v="3"/>
    <x v="3"/>
  </r>
  <r>
    <n v="421"/>
    <s v="Thomas-Lopez"/>
    <s v="User-centric fault-tolerant archive"/>
    <n v="9400"/>
    <n v="6015"/>
    <x v="0"/>
    <n v="118"/>
    <x v="1"/>
    <s v="USD"/>
    <n v="1498712400"/>
    <x v="401"/>
    <b v="0"/>
    <b v="1"/>
    <s v="technology/wearables"/>
    <n v="0.6524468085106383"/>
    <n v="3066.5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2"/>
    <b v="0"/>
    <b v="1"/>
    <s v="theater/plays"/>
    <n v="1.296551724137931"/>
    <n v="5640"/>
    <x v="3"/>
    <x v="3"/>
  </r>
  <r>
    <n v="423"/>
    <s v="Jones-Riddle"/>
    <s v="Self-enabling real-time definition"/>
    <n v="147800"/>
    <n v="15723"/>
    <x v="0"/>
    <n v="162"/>
    <x v="1"/>
    <s v="USD"/>
    <n v="1316667600"/>
    <x v="403"/>
    <b v="0"/>
    <b v="1"/>
    <s v="food/food trucks"/>
    <n v="0.10747631935047361"/>
    <n v="7942.5"/>
    <x v="0"/>
    <x v="0"/>
  </r>
  <r>
    <n v="424"/>
    <s v="Schmidt-Gomez"/>
    <s v="User-centric impactful projection"/>
    <n v="5100"/>
    <n v="2064"/>
    <x v="0"/>
    <n v="83"/>
    <x v="1"/>
    <s v="USD"/>
    <n v="1524027600"/>
    <x v="404"/>
    <b v="0"/>
    <b v="0"/>
    <s v="music/indie rock"/>
    <n v="0.42098039215686273"/>
    <n v="1073.5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5"/>
    <b v="0"/>
    <b v="0"/>
    <s v="photography/photography books"/>
    <n v="2.9107407407407409"/>
    <n v="3929.5"/>
    <x v="7"/>
    <x v="14"/>
  </r>
  <r>
    <n v="426"/>
    <s v="Edwards-Kane"/>
    <s v="Virtual leadingedge framework"/>
    <n v="1800"/>
    <n v="10313"/>
    <x v="1"/>
    <n v="219"/>
    <x v="1"/>
    <s v="USD"/>
    <n v="1361944800"/>
    <x v="406"/>
    <b v="0"/>
    <b v="0"/>
    <s v="theater/plays"/>
    <n v="5.8511111111111109"/>
    <n v="5266"/>
    <x v="3"/>
    <x v="3"/>
  </r>
  <r>
    <n v="427"/>
    <s v="Hicks, Wall and Webb"/>
    <s v="Managed discrete framework"/>
    <n v="174500"/>
    <n v="197018"/>
    <x v="1"/>
    <n v="2526"/>
    <x v="1"/>
    <s v="USD"/>
    <n v="1410584400"/>
    <x v="407"/>
    <b v="0"/>
    <b v="1"/>
    <s v="theater/plays"/>
    <n v="1.1435186246418338"/>
    <n v="99772"/>
    <x v="3"/>
    <x v="3"/>
  </r>
  <r>
    <n v="428"/>
    <s v="Mayer-Richmond"/>
    <s v="Progressive zero-defect capability"/>
    <n v="101400"/>
    <n v="47037"/>
    <x v="0"/>
    <n v="747"/>
    <x v="1"/>
    <s v="USD"/>
    <n v="1297404000"/>
    <x v="408"/>
    <b v="0"/>
    <b v="0"/>
    <s v="film &amp; video/animation"/>
    <n v="0.47124260355029585"/>
    <n v="23892"/>
    <x v="4"/>
    <x v="10"/>
  </r>
  <r>
    <n v="429"/>
    <s v="Robles Ltd"/>
    <s v="Right-sized demand-driven adapter"/>
    <n v="191000"/>
    <n v="173191"/>
    <x v="3"/>
    <n v="2138"/>
    <x v="1"/>
    <s v="USD"/>
    <n v="1392012000"/>
    <x v="409"/>
    <b v="0"/>
    <b v="1"/>
    <s v="photography/photography books"/>
    <n v="0.91795287958115179"/>
    <n v="87664.5"/>
    <x v="7"/>
    <x v="14"/>
  </r>
  <r>
    <n v="430"/>
    <s v="Cochran Ltd"/>
    <s v="Re-engineered attitude-oriented frame"/>
    <n v="8100"/>
    <n v="5487"/>
    <x v="0"/>
    <n v="84"/>
    <x v="1"/>
    <s v="USD"/>
    <n v="1569733200"/>
    <x v="410"/>
    <b v="0"/>
    <b v="0"/>
    <s v="theater/plays"/>
    <n v="0.68777777777777782"/>
    <n v="2785.5"/>
    <x v="3"/>
    <x v="3"/>
  </r>
  <r>
    <n v="431"/>
    <s v="Rosales LLC"/>
    <s v="Compatible multimedia utilization"/>
    <n v="5100"/>
    <n v="9817"/>
    <x v="1"/>
    <n v="94"/>
    <x v="1"/>
    <s v="USD"/>
    <n v="1529643600"/>
    <x v="312"/>
    <b v="1"/>
    <b v="0"/>
    <s v="theater/plays"/>
    <n v="1.9433333333333334"/>
    <n v="4955.5"/>
    <x v="3"/>
    <x v="3"/>
  </r>
  <r>
    <n v="432"/>
    <s v="Harper-Bryan"/>
    <s v="Re-contextualized dedicated hardware"/>
    <n v="7700"/>
    <n v="6369"/>
    <x v="0"/>
    <n v="91"/>
    <x v="1"/>
    <s v="USD"/>
    <n v="1399006800"/>
    <x v="411"/>
    <b v="0"/>
    <b v="0"/>
    <s v="theater/plays"/>
    <n v="0.83896103896103891"/>
    <n v="3230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2"/>
    <b v="0"/>
    <b v="1"/>
    <s v="film &amp; video/documentary"/>
    <n v="0.54816309719934098"/>
    <n v="33273.5"/>
    <x v="4"/>
    <x v="4"/>
  </r>
  <r>
    <n v="434"/>
    <s v="Floyd-Sims"/>
    <s v="Cloned transitional hierarchy"/>
    <n v="5400"/>
    <n v="903"/>
    <x v="3"/>
    <n v="10"/>
    <x v="0"/>
    <s v="CAD"/>
    <n v="1480572000"/>
    <x v="413"/>
    <b v="1"/>
    <b v="0"/>
    <s v="theater/plays"/>
    <n v="0.16907407407407407"/>
    <n v="456.5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4"/>
    <b v="0"/>
    <b v="1"/>
    <s v="theater/plays"/>
    <n v="1.1800065616797901"/>
    <n v="89916.5"/>
    <x v="3"/>
    <x v="3"/>
  </r>
  <r>
    <n v="436"/>
    <s v="King-Nguyen"/>
    <s v="Open-source incremental throughput"/>
    <n v="1300"/>
    <n v="13678"/>
    <x v="1"/>
    <n v="249"/>
    <x v="1"/>
    <s v="USD"/>
    <n v="1555736400"/>
    <x v="354"/>
    <b v="0"/>
    <b v="0"/>
    <s v="music/jazz"/>
    <n v="10.713076923076922"/>
    <n v="6963.5"/>
    <x v="1"/>
    <x v="17"/>
  </r>
  <r>
    <n v="437"/>
    <s v="Hansen Group"/>
    <s v="Centralized regional interface"/>
    <n v="8100"/>
    <n v="9969"/>
    <x v="1"/>
    <n v="192"/>
    <x v="1"/>
    <s v="USD"/>
    <n v="1442120400"/>
    <x v="415"/>
    <b v="0"/>
    <b v="1"/>
    <s v="film &amp; video/animation"/>
    <n v="1.2544444444444445"/>
    <n v="5080.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6"/>
    <b v="0"/>
    <b v="0"/>
    <s v="theater/plays"/>
    <n v="1.816144578313253"/>
    <n v="7537"/>
    <x v="3"/>
    <x v="3"/>
  </r>
  <r>
    <n v="439"/>
    <s v="Cummings Inc"/>
    <s v="Digitized transitional monitoring"/>
    <n v="28400"/>
    <n v="100900"/>
    <x v="1"/>
    <n v="2293"/>
    <x v="1"/>
    <s v="USD"/>
    <n v="1478408400"/>
    <x v="417"/>
    <b v="0"/>
    <b v="0"/>
    <s v="film &amp; video/science fiction"/>
    <n v="3.633556338028169"/>
    <n v="51596.5"/>
    <x v="4"/>
    <x v="22"/>
  </r>
  <r>
    <n v="440"/>
    <s v="Miller-Poole"/>
    <s v="Networked optimal adapter"/>
    <n v="102500"/>
    <n v="165954"/>
    <x v="1"/>
    <n v="3131"/>
    <x v="1"/>
    <s v="USD"/>
    <n v="1498798800"/>
    <x v="418"/>
    <b v="0"/>
    <b v="0"/>
    <s v="film &amp; video/television"/>
    <n v="1.6496097560975609"/>
    <n v="84542.5"/>
    <x v="4"/>
    <x v="19"/>
  </r>
  <r>
    <n v="441"/>
    <s v="Rodriguez-West"/>
    <s v="Automated optimal function"/>
    <n v="7000"/>
    <n v="1744"/>
    <x v="0"/>
    <n v="32"/>
    <x v="1"/>
    <s v="USD"/>
    <n v="1335416400"/>
    <x v="419"/>
    <b v="0"/>
    <b v="0"/>
    <s v="technology/wearables"/>
    <n v="0.25371428571428573"/>
    <n v="888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20"/>
    <b v="0"/>
    <b v="0"/>
    <s v="theater/plays"/>
    <n v="2.0137037037037038"/>
    <n v="5437"/>
    <x v="3"/>
    <x v="3"/>
  </r>
  <r>
    <n v="443"/>
    <s v="Clark-Bowman"/>
    <s v="Stand-alone user-facing service-desk"/>
    <n v="9300"/>
    <n v="3232"/>
    <x v="3"/>
    <n v="90"/>
    <x v="1"/>
    <s v="USD"/>
    <n v="1285822800"/>
    <x v="421"/>
    <b v="0"/>
    <b v="0"/>
    <s v="theater/plays"/>
    <n v="0.35720430107526879"/>
    <n v="1661"/>
    <x v="3"/>
    <x v="3"/>
  </r>
  <r>
    <n v="444"/>
    <s v="Hensley Ltd"/>
    <s v="Versatile global attitude"/>
    <n v="6200"/>
    <n v="10938"/>
    <x v="1"/>
    <n v="296"/>
    <x v="1"/>
    <s v="USD"/>
    <n v="1311483600"/>
    <x v="422"/>
    <b v="0"/>
    <b v="1"/>
    <s v="music/indie rock"/>
    <n v="1.8119354838709678"/>
    <n v="5617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3"/>
    <b v="0"/>
    <b v="1"/>
    <s v="theater/plays"/>
    <n v="5.1947619047619051"/>
    <n v="5454.5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4"/>
    <b v="0"/>
    <b v="0"/>
    <s v="technology/wearables"/>
    <n v="0.84779411764705881"/>
    <n v="2882.5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5"/>
    <b v="0"/>
    <b v="0"/>
    <s v="film &amp; video/television"/>
    <n v="0.24608891752577319"/>
    <n v="19096.5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6"/>
    <b v="0"/>
    <b v="1"/>
    <s v="games/video games"/>
    <n v="0.51155728587319249"/>
    <n v="22994.5"/>
    <x v="6"/>
    <x v="11"/>
  </r>
  <r>
    <n v="449"/>
    <s v="Cuevas-Morales"/>
    <s v="Public-key coherent ability"/>
    <n v="900"/>
    <n v="8703"/>
    <x v="1"/>
    <n v="86"/>
    <x v="3"/>
    <s v="DKK"/>
    <n v="1551852000"/>
    <x v="427"/>
    <b v="0"/>
    <b v="0"/>
    <s v="games/video games"/>
    <n v="9.7655555555555562"/>
    <n v="4394.5"/>
    <x v="6"/>
    <x v="11"/>
  </r>
  <r>
    <n v="450"/>
    <s v="Delgado-Hatfield"/>
    <s v="Up-sized composite success"/>
    <n v="100"/>
    <n v="4"/>
    <x v="0"/>
    <n v="1"/>
    <x v="0"/>
    <s v="CAD"/>
    <n v="1540098000"/>
    <x v="428"/>
    <b v="0"/>
    <b v="0"/>
    <s v="film &amp; video/animation"/>
    <n v="0.05"/>
    <n v="2.5"/>
    <x v="4"/>
    <x v="10"/>
  </r>
  <r>
    <n v="451"/>
    <s v="Padilla-Porter"/>
    <s v="Innovative exuding matrix"/>
    <n v="148400"/>
    <n v="182302"/>
    <x v="1"/>
    <n v="6286"/>
    <x v="1"/>
    <s v="USD"/>
    <n v="1500440400"/>
    <x v="429"/>
    <b v="0"/>
    <b v="0"/>
    <s v="music/rock"/>
    <n v="1.2708086253369273"/>
    <n v="94294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30"/>
    <b v="0"/>
    <b v="0"/>
    <s v="film &amp; video/drama"/>
    <n v="0.64083333333333337"/>
    <n v="1538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31"/>
    <b v="0"/>
    <b v="0"/>
    <s v="film &amp; video/science fiction"/>
    <n v="0.5697916666666667"/>
    <n v="51965"/>
    <x v="4"/>
    <x v="22"/>
  </r>
  <r>
    <n v="454"/>
    <s v="Woods Inc"/>
    <s v="Upgradable upward-trending portal"/>
    <n v="4000"/>
    <n v="1763"/>
    <x v="0"/>
    <n v="39"/>
    <x v="1"/>
    <s v="USD"/>
    <n v="1382331600"/>
    <x v="432"/>
    <b v="0"/>
    <b v="1"/>
    <s v="film &amp; video/drama"/>
    <n v="0.45050000000000001"/>
    <n v="90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3"/>
    <b v="0"/>
    <b v="0"/>
    <s v="theater/plays"/>
    <n v="1.215716738197425"/>
    <n v="70815.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4"/>
    <b v="0"/>
    <b v="1"/>
    <s v="music/indie rock"/>
    <n v="1.0522062841530055"/>
    <n v="77021.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5"/>
    <b v="0"/>
    <b v="0"/>
    <s v="theater/plays"/>
    <n v="0.27560000000000001"/>
    <n v="689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6"/>
    <b v="0"/>
    <b v="0"/>
    <s v="theater/plays"/>
    <n v="3.574733727810651"/>
    <n v="60413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7"/>
    <b v="0"/>
    <b v="0"/>
    <s v="film &amp; video/documentary"/>
    <n v="0.91730158730158728"/>
    <n v="2889.5"/>
    <x v="4"/>
    <x v="4"/>
  </r>
  <r>
    <n v="460"/>
    <s v="Rich, Alvarez and King"/>
    <s v="Business-focused static ability"/>
    <n v="2400"/>
    <n v="4119"/>
    <x v="1"/>
    <n v="50"/>
    <x v="1"/>
    <s v="USD"/>
    <n v="1281330000"/>
    <x v="438"/>
    <b v="0"/>
    <b v="0"/>
    <s v="theater/plays"/>
    <n v="1.7370833333333333"/>
    <n v="2084.5"/>
    <x v="3"/>
    <x v="3"/>
  </r>
  <r>
    <n v="461"/>
    <s v="Terry-Salinas"/>
    <s v="Networked secondary structure"/>
    <n v="98800"/>
    <n v="139354"/>
    <x v="1"/>
    <n v="2080"/>
    <x v="1"/>
    <s v="USD"/>
    <n v="1398661200"/>
    <x v="439"/>
    <b v="0"/>
    <b v="0"/>
    <s v="film &amp; video/drama"/>
    <n v="1.4315182186234818"/>
    <n v="70717"/>
    <x v="4"/>
    <x v="6"/>
  </r>
  <r>
    <n v="462"/>
    <s v="Wang-Rodriguez"/>
    <s v="Total multimedia website"/>
    <n v="188800"/>
    <n v="57734"/>
    <x v="0"/>
    <n v="535"/>
    <x v="1"/>
    <s v="USD"/>
    <n v="1359525600"/>
    <x v="440"/>
    <b v="0"/>
    <b v="0"/>
    <s v="games/mobile games"/>
    <n v="0.3086281779661017"/>
    <n v="29134.5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41"/>
    <b v="0"/>
    <b v="0"/>
    <s v="film &amp; video/animation"/>
    <n v="1.097319434102755"/>
    <n v="73685"/>
    <x v="4"/>
    <x v="10"/>
  </r>
  <r>
    <n v="464"/>
    <s v="Gomez LLC"/>
    <s v="Pre-emptive mission-critical hardware"/>
    <n v="71200"/>
    <n v="95020"/>
    <x v="1"/>
    <n v="2436"/>
    <x v="1"/>
    <s v="USD"/>
    <n v="1518328800"/>
    <x v="442"/>
    <b v="0"/>
    <b v="0"/>
    <s v="theater/plays"/>
    <n v="1.3687640449438203"/>
    <n v="48728"/>
    <x v="3"/>
    <x v="3"/>
  </r>
  <r>
    <n v="465"/>
    <s v="Gonzalez-Robbins"/>
    <s v="Up-sized responsive protocol"/>
    <n v="4700"/>
    <n v="8829"/>
    <x v="1"/>
    <n v="80"/>
    <x v="1"/>
    <s v="USD"/>
    <n v="1517032800"/>
    <x v="443"/>
    <b v="0"/>
    <b v="0"/>
    <s v="publishing/translations"/>
    <n v="1.8955319148936169"/>
    <n v="4454.5"/>
    <x v="5"/>
    <x v="18"/>
  </r>
  <r>
    <n v="466"/>
    <s v="Obrien and Sons"/>
    <s v="Pre-emptive transitional frame"/>
    <n v="1200"/>
    <n v="3984"/>
    <x v="1"/>
    <n v="42"/>
    <x v="1"/>
    <s v="USD"/>
    <n v="1368594000"/>
    <x v="444"/>
    <b v="0"/>
    <b v="1"/>
    <s v="technology/wearables"/>
    <n v="3.355"/>
    <n v="2013"/>
    <x v="2"/>
    <x v="8"/>
  </r>
  <r>
    <n v="467"/>
    <s v="Shaw Ltd"/>
    <s v="Profit-focused content-based application"/>
    <n v="1400"/>
    <n v="8053"/>
    <x v="1"/>
    <n v="139"/>
    <x v="0"/>
    <s v="CAD"/>
    <n v="1448258400"/>
    <x v="445"/>
    <b v="0"/>
    <b v="1"/>
    <s v="technology/web"/>
    <n v="5.8514285714285714"/>
    <n v="4096"/>
    <x v="2"/>
    <x v="2"/>
  </r>
  <r>
    <n v="468"/>
    <s v="Hughes Inc"/>
    <s v="Streamlined neutral analyzer"/>
    <n v="4000"/>
    <n v="1620"/>
    <x v="0"/>
    <n v="16"/>
    <x v="1"/>
    <s v="USD"/>
    <n v="1555218000"/>
    <x v="368"/>
    <b v="0"/>
    <b v="0"/>
    <s v="theater/plays"/>
    <n v="0.40899999999999997"/>
    <n v="818"/>
    <x v="3"/>
    <x v="3"/>
  </r>
  <r>
    <n v="469"/>
    <s v="Olsen-Ryan"/>
    <s v="Assimilated neutral utilization"/>
    <n v="5600"/>
    <n v="10328"/>
    <x v="1"/>
    <n v="159"/>
    <x v="1"/>
    <s v="USD"/>
    <n v="1431925200"/>
    <x v="446"/>
    <b v="0"/>
    <b v="0"/>
    <s v="film &amp; video/drama"/>
    <n v="1.8726785714285714"/>
    <n v="5243.5"/>
    <x v="4"/>
    <x v="6"/>
  </r>
  <r>
    <n v="470"/>
    <s v="Grimes, Holland and Sloan"/>
    <s v="Extended dedicated archive"/>
    <n v="3600"/>
    <n v="10289"/>
    <x v="1"/>
    <n v="381"/>
    <x v="1"/>
    <s v="USD"/>
    <n v="1481522400"/>
    <x v="447"/>
    <b v="0"/>
    <b v="0"/>
    <s v="technology/wearables"/>
    <n v="2.963888888888889"/>
    <n v="5335"/>
    <x v="2"/>
    <x v="8"/>
  </r>
  <r>
    <n v="471"/>
    <s v="Perry and Sons"/>
    <s v="Configurable static help-desk"/>
    <n v="3100"/>
    <n v="9889"/>
    <x v="1"/>
    <n v="194"/>
    <x v="4"/>
    <s v="GBP"/>
    <n v="1335934800"/>
    <x v="448"/>
    <b v="0"/>
    <b v="1"/>
    <s v="food/food trucks"/>
    <n v="3.2525806451612902"/>
    <n v="5041.5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178"/>
    <b v="0"/>
    <b v="0"/>
    <s v="music/rock"/>
    <n v="0.39607932379713912"/>
    <n v="30458.5"/>
    <x v="1"/>
    <x v="1"/>
  </r>
  <r>
    <n v="473"/>
    <s v="Richardson Inc"/>
    <s v="Assimilated fault-tolerant capacity"/>
    <n v="5000"/>
    <n v="8907"/>
    <x v="1"/>
    <n v="106"/>
    <x v="1"/>
    <s v="USD"/>
    <n v="1529989200"/>
    <x v="449"/>
    <b v="0"/>
    <b v="0"/>
    <s v="music/electric music"/>
    <n v="1.8026"/>
    <n v="4506.5"/>
    <x v="1"/>
    <x v="5"/>
  </r>
  <r>
    <n v="474"/>
    <s v="Santos-Young"/>
    <s v="Enhanced neutral ability"/>
    <n v="4000"/>
    <n v="14606"/>
    <x v="1"/>
    <n v="142"/>
    <x v="1"/>
    <s v="USD"/>
    <n v="1418709600"/>
    <x v="450"/>
    <b v="0"/>
    <b v="0"/>
    <s v="film &amp; video/television"/>
    <n v="3.6869999999999998"/>
    <n v="7374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51"/>
    <b v="0"/>
    <b v="1"/>
    <s v="publishing/translations"/>
    <n v="1.1679729729729729"/>
    <n v="4321.5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452"/>
    <b v="0"/>
    <b v="0"/>
    <s v="publishing/fiction"/>
    <n v="0.30413577023498695"/>
    <n v="29121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53"/>
    <b v="0"/>
    <b v="0"/>
    <s v="film &amp; video/science fiction"/>
    <n v="0.55600000000000005"/>
    <n v="2363"/>
    <x v="4"/>
    <x v="22"/>
  </r>
  <r>
    <n v="478"/>
    <s v="Lyons LLC"/>
    <s v="Balanced impactful circuit"/>
    <n v="68800"/>
    <n v="162603"/>
    <x v="1"/>
    <n v="2756"/>
    <x v="1"/>
    <s v="USD"/>
    <n v="1425877200"/>
    <x v="454"/>
    <b v="0"/>
    <b v="0"/>
    <s v="technology/wearables"/>
    <n v="2.4034738372093023"/>
    <n v="82679.5"/>
    <x v="2"/>
    <x v="8"/>
  </r>
  <r>
    <n v="479"/>
    <s v="Long-Greene"/>
    <s v="Future-proofed heuristic encryption"/>
    <n v="2400"/>
    <n v="12310"/>
    <x v="1"/>
    <n v="173"/>
    <x v="4"/>
    <s v="GBP"/>
    <n v="1501304400"/>
    <x v="455"/>
    <b v="0"/>
    <b v="0"/>
    <s v="food/food trucks"/>
    <n v="5.2012499999999999"/>
    <n v="6241.5"/>
    <x v="0"/>
    <x v="0"/>
  </r>
  <r>
    <n v="480"/>
    <s v="Robles-Hudson"/>
    <s v="Balanced bifurcated leverage"/>
    <n v="8600"/>
    <n v="8656"/>
    <x v="1"/>
    <n v="87"/>
    <x v="1"/>
    <s v="USD"/>
    <n v="1268287200"/>
    <x v="456"/>
    <b v="0"/>
    <b v="1"/>
    <s v="photography/photography books"/>
    <n v="1.0166279069767441"/>
    <n v="4371.5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7"/>
    <b v="0"/>
    <b v="1"/>
    <s v="theater/plays"/>
    <n v="0.82130722278738555"/>
    <n v="80734.5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8"/>
    <b v="0"/>
    <b v="1"/>
    <s v="publishing/fiction"/>
    <n v="0.16619047619047619"/>
    <n v="349"/>
    <x v="5"/>
    <x v="13"/>
  </r>
  <r>
    <n v="483"/>
    <s v="Rice-Parker"/>
    <s v="Down-sized actuating infrastructure"/>
    <n v="91400"/>
    <n v="48236"/>
    <x v="0"/>
    <n v="554"/>
    <x v="1"/>
    <s v="USD"/>
    <n v="1576130400"/>
    <x v="459"/>
    <b v="0"/>
    <b v="0"/>
    <s v="theater/plays"/>
    <n v="0.53380743982494527"/>
    <n v="24395"/>
    <x v="3"/>
    <x v="3"/>
  </r>
  <r>
    <n v="484"/>
    <s v="Landry Inc"/>
    <s v="Synergistic cohesive adapter"/>
    <n v="29600"/>
    <n v="77021"/>
    <x v="1"/>
    <n v="1572"/>
    <x v="4"/>
    <s v="GBP"/>
    <n v="1407128400"/>
    <x v="460"/>
    <b v="0"/>
    <b v="1"/>
    <s v="food/food trucks"/>
    <n v="2.6551689189189189"/>
    <n v="39296.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61"/>
    <b v="0"/>
    <b v="0"/>
    <s v="theater/plays"/>
    <n v="0.31448123620309049"/>
    <n v="14246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62"/>
    <b v="0"/>
    <b v="1"/>
    <s v="publishing/translations"/>
    <n v="0.13903846153846153"/>
    <n v="361.5"/>
    <x v="5"/>
    <x v="18"/>
  </r>
  <r>
    <n v="487"/>
    <s v="Smith-Wallace"/>
    <s v="Monitored 24/7 time-frame"/>
    <n v="110300"/>
    <n v="197024"/>
    <x v="1"/>
    <n v="2346"/>
    <x v="1"/>
    <s v="USD"/>
    <n v="1492664400"/>
    <x v="463"/>
    <b v="0"/>
    <b v="0"/>
    <s v="theater/plays"/>
    <n v="1.8075249320036264"/>
    <n v="99685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4"/>
    <b v="0"/>
    <b v="0"/>
    <s v="theater/plays"/>
    <n v="2.222264150943396"/>
    <n v="5889"/>
    <x v="3"/>
    <x v="3"/>
  </r>
  <r>
    <n v="489"/>
    <s v="Clark Inc"/>
    <s v="Down-sized mobile time-frame"/>
    <n v="9200"/>
    <n v="9339"/>
    <x v="1"/>
    <n v="85"/>
    <x v="6"/>
    <s v="EUR"/>
    <n v="1281934800"/>
    <x v="465"/>
    <b v="0"/>
    <b v="0"/>
    <s v="technology/wearables"/>
    <n v="1.0243478260869565"/>
    <n v="4712"/>
    <x v="2"/>
    <x v="8"/>
  </r>
  <r>
    <n v="490"/>
    <s v="Young and Sons"/>
    <s v="Innovative disintermediate encryption"/>
    <n v="2400"/>
    <n v="4596"/>
    <x v="1"/>
    <n v="144"/>
    <x v="1"/>
    <s v="USD"/>
    <n v="1573970400"/>
    <x v="466"/>
    <b v="0"/>
    <b v="0"/>
    <s v="journalism/audio"/>
    <n v="1.9750000000000001"/>
    <n v="2370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7"/>
    <b v="0"/>
    <b v="1"/>
    <s v="food/food trucks"/>
    <n v="3.0964788732394366"/>
    <n v="87940"/>
    <x v="0"/>
    <x v="0"/>
  </r>
  <r>
    <n v="492"/>
    <s v="Garcia Group"/>
    <s v="Persevering interactive matrix"/>
    <n v="191000"/>
    <n v="45831"/>
    <x v="3"/>
    <n v="595"/>
    <x v="1"/>
    <s v="USD"/>
    <n v="1275886800"/>
    <x v="468"/>
    <b v="1"/>
    <b v="1"/>
    <s v="film &amp; video/shorts"/>
    <n v="0.24306806282722512"/>
    <n v="23213"/>
    <x v="4"/>
    <x v="12"/>
  </r>
  <r>
    <n v="493"/>
    <s v="Adams, Walker and Wong"/>
    <s v="Seamless background framework"/>
    <n v="900"/>
    <n v="6514"/>
    <x v="1"/>
    <n v="64"/>
    <x v="1"/>
    <s v="USD"/>
    <n v="1561784400"/>
    <x v="469"/>
    <b v="0"/>
    <b v="0"/>
    <s v="photography/photography books"/>
    <n v="7.3088888888888892"/>
    <n v="3289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70"/>
    <b v="0"/>
    <b v="0"/>
    <s v="technology/wearables"/>
    <n v="5.5808"/>
    <n v="697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71"/>
    <b v="0"/>
    <b v="0"/>
    <s v="theater/plays"/>
    <n v="4.2059375000000001"/>
    <n v="6729.5"/>
    <x v="3"/>
    <x v="3"/>
  </r>
  <r>
    <n v="496"/>
    <s v="Morales Group"/>
    <s v="Optimized bi-directional extranet"/>
    <n v="183800"/>
    <n v="1667"/>
    <x v="0"/>
    <n v="54"/>
    <x v="1"/>
    <s v="USD"/>
    <n v="1495342800"/>
    <x v="472"/>
    <b v="0"/>
    <b v="0"/>
    <s v="film &amp; video/animation"/>
    <n v="9.3634385201305775E-3"/>
    <n v="860.5"/>
    <x v="4"/>
    <x v="10"/>
  </r>
  <r>
    <n v="497"/>
    <s v="Lucero Group"/>
    <s v="Intuitive actuating benchmark"/>
    <n v="9800"/>
    <n v="3349"/>
    <x v="0"/>
    <n v="120"/>
    <x v="1"/>
    <s v="USD"/>
    <n v="1482213600"/>
    <x v="473"/>
    <b v="0"/>
    <b v="1"/>
    <s v="technology/wearables"/>
    <n v="0.35397959183673472"/>
    <n v="1734.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4"/>
    <b v="0"/>
    <b v="0"/>
    <s v="technology/web"/>
    <n v="0.24248190279214063"/>
    <n v="23448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5"/>
    <b v="0"/>
    <b v="1"/>
    <s v="film &amp; video/documentary"/>
    <n v="0.4933760683760684"/>
    <n v="40407.5"/>
    <x v="4"/>
    <x v="4"/>
  </r>
  <r>
    <n v="500"/>
    <s v="Valdez Ltd"/>
    <s v="Team-oriented clear-thinking matrix"/>
    <n v="100"/>
    <n v="0"/>
    <x v="0"/>
    <n v="0"/>
    <x v="1"/>
    <s v="USD"/>
    <n v="1367384400"/>
    <x v="38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x v="353"/>
    <b v="0"/>
    <b v="0"/>
    <s v="film &amp; video/documentary"/>
    <n v="0.71314453124999999"/>
    <n v="54769.5"/>
    <x v="4"/>
    <x v="4"/>
  </r>
  <r>
    <n v="502"/>
    <s v="Johnson Inc"/>
    <s v="Reduced context-sensitive complexity"/>
    <n v="1300"/>
    <n v="6889"/>
    <x v="1"/>
    <n v="186"/>
    <x v="2"/>
    <s v="AUD"/>
    <n v="1343365200"/>
    <x v="476"/>
    <b v="0"/>
    <b v="1"/>
    <s v="games/video games"/>
    <n v="5.4423076923076925"/>
    <n v="3537.5"/>
    <x v="6"/>
    <x v="11"/>
  </r>
  <r>
    <n v="503"/>
    <s v="Collins LLC"/>
    <s v="Decentralized 4thgeneration time-frame"/>
    <n v="25500"/>
    <n v="45983"/>
    <x v="1"/>
    <n v="460"/>
    <x v="1"/>
    <s v="USD"/>
    <n v="1435726800"/>
    <x v="477"/>
    <b v="0"/>
    <b v="0"/>
    <s v="film &amp; video/drama"/>
    <n v="1.8212941176470587"/>
    <n v="23221.5"/>
    <x v="4"/>
    <x v="6"/>
  </r>
  <r>
    <n v="504"/>
    <s v="Smith-Miller"/>
    <s v="De-engineered cohesive moderator"/>
    <n v="7500"/>
    <n v="6924"/>
    <x v="0"/>
    <n v="62"/>
    <x v="6"/>
    <s v="EUR"/>
    <n v="1431925200"/>
    <x v="478"/>
    <b v="0"/>
    <b v="0"/>
    <s v="music/rock"/>
    <n v="0.93146666666666667"/>
    <n v="3493"/>
    <x v="1"/>
    <x v="1"/>
  </r>
  <r>
    <n v="505"/>
    <s v="Jensen-Vargas"/>
    <s v="Ameliorated explicit parallelism"/>
    <n v="89900"/>
    <n v="12497"/>
    <x v="0"/>
    <n v="347"/>
    <x v="1"/>
    <s v="USD"/>
    <n v="1362722400"/>
    <x v="479"/>
    <b v="0"/>
    <b v="1"/>
    <s v="publishing/radio &amp; podcasts"/>
    <n v="0.1428698553948832"/>
    <n v="6422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480"/>
    <b v="0"/>
    <b v="1"/>
    <s v="theater/plays"/>
    <n v="9.4112222222222215"/>
    <n v="84701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81"/>
    <b v="0"/>
    <b v="1"/>
    <s v="technology/web"/>
    <n v="0.4076190476190476"/>
    <n v="428"/>
    <x v="2"/>
    <x v="2"/>
  </r>
  <r>
    <n v="508"/>
    <s v="Roberts Group"/>
    <s v="Up-sized radical pricing structure"/>
    <n v="172700"/>
    <n v="193820"/>
    <x v="1"/>
    <n v="3657"/>
    <x v="1"/>
    <s v="USD"/>
    <n v="1532840400"/>
    <x v="482"/>
    <b v="0"/>
    <b v="0"/>
    <s v="theater/plays"/>
    <n v="1.1434684423856398"/>
    <n v="98738.5"/>
    <x v="3"/>
    <x v="3"/>
  </r>
  <r>
    <n v="509"/>
    <s v="White LLC"/>
    <s v="Robust zero-defect project"/>
    <n v="168500"/>
    <n v="119510"/>
    <x v="0"/>
    <n v="1258"/>
    <x v="1"/>
    <s v="USD"/>
    <n v="1336194000"/>
    <x v="483"/>
    <b v="0"/>
    <b v="0"/>
    <s v="theater/plays"/>
    <n v="0.71672403560830855"/>
    <n v="60384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84"/>
    <b v="0"/>
    <b v="0"/>
    <s v="film &amp; video/drama"/>
    <n v="1.2076923076923076"/>
    <n v="4710"/>
    <x v="4"/>
    <x v="6"/>
  </r>
  <r>
    <n v="511"/>
    <s v="Smith-Mullins"/>
    <s v="User-centric intangible neural-net"/>
    <n v="147800"/>
    <n v="35498"/>
    <x v="0"/>
    <n v="362"/>
    <x v="1"/>
    <s v="USD"/>
    <n v="1564030800"/>
    <x v="265"/>
    <b v="0"/>
    <b v="0"/>
    <s v="theater/plays"/>
    <n v="0.24262516914749663"/>
    <n v="17930"/>
    <x v="3"/>
    <x v="3"/>
  </r>
  <r>
    <n v="512"/>
    <s v="Williams-Walsh"/>
    <s v="Organized explicit core"/>
    <n v="9100"/>
    <n v="12678"/>
    <x v="1"/>
    <n v="239"/>
    <x v="1"/>
    <s v="USD"/>
    <n v="1404536400"/>
    <x v="485"/>
    <b v="0"/>
    <b v="1"/>
    <s v="games/video games"/>
    <n v="1.4194505494505494"/>
    <n v="6458.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486"/>
    <b v="0"/>
    <b v="0"/>
    <s v="film &amp; video/television"/>
    <n v="0.3969879518072289"/>
    <n v="1647.5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12"/>
    <b v="0"/>
    <b v="1"/>
    <s v="music/rock"/>
    <n v="0.22819754866618602"/>
    <n v="15825.5"/>
    <x v="1"/>
    <x v="1"/>
  </r>
  <r>
    <n v="515"/>
    <s v="Cox LLC"/>
    <s v="Phased 24hour flexibility"/>
    <n v="8600"/>
    <n v="4797"/>
    <x v="0"/>
    <n v="133"/>
    <x v="0"/>
    <s v="CAD"/>
    <n v="1324620000"/>
    <x v="487"/>
    <b v="0"/>
    <b v="1"/>
    <s v="theater/plays"/>
    <n v="0.57325581395348835"/>
    <n v="2465"/>
    <x v="3"/>
    <x v="3"/>
  </r>
  <r>
    <n v="516"/>
    <s v="Morales-Odonnell"/>
    <s v="Exclusive 5thgeneration structure"/>
    <n v="125400"/>
    <n v="53324"/>
    <x v="0"/>
    <n v="846"/>
    <x v="1"/>
    <s v="USD"/>
    <n v="1281070800"/>
    <x v="488"/>
    <b v="0"/>
    <b v="0"/>
    <s v="publishing/nonfiction"/>
    <n v="0.43197767145135568"/>
    <n v="27085"/>
    <x v="5"/>
    <x v="9"/>
  </r>
  <r>
    <n v="517"/>
    <s v="Ramirez LLC"/>
    <s v="Multi-tiered maximized orchestration"/>
    <n v="5900"/>
    <n v="6608"/>
    <x v="1"/>
    <n v="78"/>
    <x v="1"/>
    <s v="USD"/>
    <n v="1493960400"/>
    <x v="489"/>
    <b v="0"/>
    <b v="0"/>
    <s v="food/food trucks"/>
    <n v="1.1332203389830509"/>
    <n v="3343"/>
    <x v="0"/>
    <x v="0"/>
  </r>
  <r>
    <n v="518"/>
    <s v="Ramirez Group"/>
    <s v="Open-architected uniform instruction set"/>
    <n v="8800"/>
    <n v="622"/>
    <x v="0"/>
    <n v="10"/>
    <x v="1"/>
    <s v="USD"/>
    <n v="1519365600"/>
    <x v="442"/>
    <b v="0"/>
    <b v="1"/>
    <s v="film &amp; video/animation"/>
    <n v="7.1818181818181823E-2"/>
    <n v="316"/>
    <x v="4"/>
    <x v="10"/>
  </r>
  <r>
    <n v="519"/>
    <s v="Marsh-Coleman"/>
    <s v="Exclusive asymmetric analyzer"/>
    <n v="177700"/>
    <n v="180802"/>
    <x v="1"/>
    <n v="1773"/>
    <x v="1"/>
    <s v="USD"/>
    <n v="1420696800"/>
    <x v="437"/>
    <b v="0"/>
    <b v="1"/>
    <s v="music/rock"/>
    <n v="1.0274338773213281"/>
    <n v="91287.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90"/>
    <b v="0"/>
    <b v="0"/>
    <s v="theater/plays"/>
    <n v="4.2975000000000003"/>
    <n v="1719"/>
    <x v="3"/>
    <x v="3"/>
  </r>
  <r>
    <n v="521"/>
    <s v="Wilson Ltd"/>
    <s v="Function-based multi-state software"/>
    <n v="7600"/>
    <n v="11061"/>
    <x v="1"/>
    <n v="369"/>
    <x v="1"/>
    <s v="USD"/>
    <n v="1471928400"/>
    <x v="491"/>
    <b v="0"/>
    <b v="1"/>
    <s v="film &amp; video/drama"/>
    <n v="1.5039473684210527"/>
    <n v="5715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163"/>
    <b v="0"/>
    <b v="0"/>
    <s v="film &amp; video/shorts"/>
    <n v="0.32831683168316833"/>
    <n v="8290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92"/>
    <b v="0"/>
    <b v="0"/>
    <s v="film &amp; video/shorts"/>
    <n v="7.1022222222222222"/>
    <n v="3196"/>
    <x v="4"/>
    <x v="12"/>
  </r>
  <r>
    <n v="524"/>
    <s v="Johnson-Contreras"/>
    <s v="Diverse scalable superstructure"/>
    <n v="96700"/>
    <n v="81136"/>
    <x v="0"/>
    <n v="1979"/>
    <x v="1"/>
    <s v="USD"/>
    <n v="1272258000"/>
    <x v="493"/>
    <b v="0"/>
    <b v="0"/>
    <s v="theater/plays"/>
    <n v="0.85951396070320574"/>
    <n v="41557.5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4"/>
    <b v="0"/>
    <b v="0"/>
    <s v="technology/wearables"/>
    <n v="0.87190476190476196"/>
    <n v="915.5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495"/>
    <b v="0"/>
    <b v="1"/>
    <s v="theater/plays"/>
    <n v="1.5772289156626507"/>
    <n v="6545.5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6"/>
    <b v="0"/>
    <b v="0"/>
    <s v="film &amp; video/animation"/>
    <n v="1.0283298097251585"/>
    <n v="97280"/>
    <x v="4"/>
    <x v="10"/>
  </r>
  <r>
    <n v="528"/>
    <s v="Avila, Ford and Welch"/>
    <s v="Focused leadingedge matrix"/>
    <n v="9000"/>
    <n v="7227"/>
    <x v="0"/>
    <n v="80"/>
    <x v="4"/>
    <s v="GBP"/>
    <n v="1385186400"/>
    <x v="497"/>
    <b v="0"/>
    <b v="0"/>
    <s v="music/indie rock"/>
    <n v="0.81188888888888888"/>
    <n v="3653.5"/>
    <x v="1"/>
    <x v="7"/>
  </r>
  <r>
    <n v="529"/>
    <s v="Gallegos Inc"/>
    <s v="Seamless logistical encryption"/>
    <n v="5100"/>
    <n v="574"/>
    <x v="0"/>
    <n v="9"/>
    <x v="1"/>
    <s v="USD"/>
    <n v="1399698000"/>
    <x v="180"/>
    <b v="0"/>
    <b v="0"/>
    <s v="games/video games"/>
    <n v="0.11431372549019608"/>
    <n v="291.5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8"/>
    <b v="0"/>
    <b v="1"/>
    <s v="publishing/fiction"/>
    <n v="0.93440000000000001"/>
    <n v="49056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9"/>
    <b v="0"/>
    <b v="0"/>
    <s v="games/video games"/>
    <n v="0.9747080878414569"/>
    <n v="90989"/>
    <x v="6"/>
    <x v="11"/>
  </r>
  <r>
    <n v="532"/>
    <s v="Cordova-Torres"/>
    <s v="Pre-emptive grid-enabled contingency"/>
    <n v="1600"/>
    <n v="8046"/>
    <x v="1"/>
    <n v="126"/>
    <x v="0"/>
    <s v="CAD"/>
    <n v="1516860000"/>
    <x v="500"/>
    <b v="0"/>
    <b v="0"/>
    <s v="theater/plays"/>
    <n v="5.1074999999999999"/>
    <n v="40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50"/>
    <b v="0"/>
    <b v="0"/>
    <s v="music/indie rock"/>
    <n v="1.6116262975778546"/>
    <n v="93152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501"/>
    <b v="0"/>
    <b v="1"/>
    <s v="film &amp; video/drama"/>
    <n v="0.15295173961840627"/>
    <n v="6814"/>
    <x v="4"/>
    <x v="6"/>
  </r>
  <r>
    <n v="535"/>
    <s v="Garrison LLC"/>
    <s v="Profit-focused 24/7 data-warehouse"/>
    <n v="2600"/>
    <n v="12533"/>
    <x v="1"/>
    <n v="202"/>
    <x v="6"/>
    <s v="EUR"/>
    <n v="1528434000"/>
    <x v="502"/>
    <b v="0"/>
    <b v="1"/>
    <s v="theater/plays"/>
    <n v="4.898076923076923"/>
    <n v="6367.5"/>
    <x v="3"/>
    <x v="3"/>
  </r>
  <r>
    <n v="536"/>
    <s v="Shannon-Olson"/>
    <s v="Enhanced methodical middleware"/>
    <n v="9800"/>
    <n v="14697"/>
    <x v="1"/>
    <n v="140"/>
    <x v="6"/>
    <s v="EUR"/>
    <n v="1282626000"/>
    <x v="52"/>
    <b v="0"/>
    <b v="0"/>
    <s v="publishing/fiction"/>
    <n v="1.5139795918367347"/>
    <n v="7418.5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3"/>
    <b v="1"/>
    <b v="1"/>
    <s v="film &amp; video/documentary"/>
    <n v="1.1846800947867298"/>
    <n v="49993.5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4"/>
    <b v="0"/>
    <b v="0"/>
    <s v="games/mobile games"/>
    <n v="0.38552544613350959"/>
    <n v="2916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5"/>
    <b v="0"/>
    <b v="1"/>
    <s v="food/food trucks"/>
    <n v="0.7343877551020408"/>
    <n v="3598.5"/>
    <x v="0"/>
    <x v="0"/>
  </r>
  <r>
    <n v="540"/>
    <s v="Brown-Pena"/>
    <s v="Front-line client-server secured line"/>
    <n v="5300"/>
    <n v="14097"/>
    <x v="1"/>
    <n v="247"/>
    <x v="1"/>
    <s v="USD"/>
    <n v="1525496400"/>
    <x v="506"/>
    <b v="0"/>
    <b v="0"/>
    <s v="photography/photography books"/>
    <n v="2.7064150943396226"/>
    <n v="7172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7"/>
    <b v="0"/>
    <b v="0"/>
    <s v="games/mobile games"/>
    <n v="0.2442752808988764"/>
    <n v="21740.5"/>
    <x v="6"/>
    <x v="20"/>
  </r>
  <r>
    <n v="542"/>
    <s v="Harrison-Bridges"/>
    <s v="Profit-focused exuding moderator"/>
    <n v="77000"/>
    <n v="1930"/>
    <x v="0"/>
    <n v="49"/>
    <x v="4"/>
    <s v="GBP"/>
    <n v="1453442400"/>
    <x v="508"/>
    <b v="0"/>
    <b v="0"/>
    <s v="music/indie rock"/>
    <n v="2.5701298701298701E-2"/>
    <n v="989.5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9"/>
    <b v="0"/>
    <b v="0"/>
    <s v="games/video games"/>
    <n v="0.16541813898704358"/>
    <n v="7022"/>
    <x v="6"/>
    <x v="11"/>
  </r>
  <r>
    <n v="544"/>
    <s v="Taylor Inc"/>
    <s v="Public-key 3rdgeneration system engine"/>
    <n v="2800"/>
    <n v="7742"/>
    <x v="1"/>
    <n v="84"/>
    <x v="1"/>
    <s v="USD"/>
    <n v="1452232800"/>
    <x v="510"/>
    <b v="0"/>
    <b v="0"/>
    <s v="music/rock"/>
    <n v="2.7949999999999999"/>
    <n v="3913"/>
    <x v="1"/>
    <x v="1"/>
  </r>
  <r>
    <n v="545"/>
    <s v="Deleon and Sons"/>
    <s v="Organized value-added access"/>
    <n v="184800"/>
    <n v="164109"/>
    <x v="0"/>
    <n v="2690"/>
    <x v="1"/>
    <s v="USD"/>
    <n v="1577253600"/>
    <x v="511"/>
    <b v="0"/>
    <b v="0"/>
    <s v="theater/plays"/>
    <n v="0.90259199134199131"/>
    <n v="83399.5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2"/>
    <b v="0"/>
    <b v="1"/>
    <s v="theater/plays"/>
    <n v="1.6566666666666667"/>
    <n v="3479"/>
    <x v="3"/>
    <x v="3"/>
  </r>
  <r>
    <n v="547"/>
    <s v="Hardin-Dixon"/>
    <s v="Focused solution-oriented matrix"/>
    <n v="1300"/>
    <n v="12597"/>
    <x v="1"/>
    <n v="156"/>
    <x v="1"/>
    <s v="USD"/>
    <n v="1422165600"/>
    <x v="513"/>
    <b v="0"/>
    <b v="0"/>
    <s v="film &amp; video/drama"/>
    <n v="9.81"/>
    <n v="6376.5"/>
    <x v="4"/>
    <x v="6"/>
  </r>
  <r>
    <n v="548"/>
    <s v="York-Pitts"/>
    <s v="Monitored discrete toolset"/>
    <n v="66100"/>
    <n v="179074"/>
    <x v="1"/>
    <n v="2985"/>
    <x v="1"/>
    <s v="USD"/>
    <n v="1459486800"/>
    <x v="514"/>
    <b v="0"/>
    <b v="0"/>
    <s v="theater/plays"/>
    <n v="2.7542965204236007"/>
    <n v="91029.5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5"/>
    <b v="0"/>
    <b v="0"/>
    <s v="technology/wearables"/>
    <n v="2.8679661016949152"/>
    <n v="42302.5"/>
    <x v="2"/>
    <x v="8"/>
  </r>
  <r>
    <n v="550"/>
    <s v="Morrison-Henderson"/>
    <s v="De-engineered disintermediate encoding"/>
    <n v="100"/>
    <n v="4"/>
    <x v="3"/>
    <n v="1"/>
    <x v="5"/>
    <s v="CHF"/>
    <n v="1330495200"/>
    <x v="516"/>
    <b v="0"/>
    <b v="0"/>
    <s v="music/indie rock"/>
    <n v="0.05"/>
    <n v="2.5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7"/>
    <b v="0"/>
    <b v="1"/>
    <s v="technology/web"/>
    <n v="0.60176013325930033"/>
    <n v="54188.5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8"/>
    <b v="0"/>
    <b v="0"/>
    <s v="theater/plays"/>
    <n v="0.99533333333333329"/>
    <n v="4479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9"/>
    <b v="0"/>
    <b v="0"/>
    <s v="music/rock"/>
    <n v="0.44577960140679951"/>
    <n v="38025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20"/>
    <b v="0"/>
    <b v="0"/>
    <s v="music/indie rock"/>
    <n v="1.5749473684210527"/>
    <n v="7481"/>
    <x v="1"/>
    <x v="7"/>
  </r>
  <r>
    <n v="555"/>
    <s v="Anderson Group"/>
    <s v="Organic maximized database"/>
    <n v="6300"/>
    <n v="14089"/>
    <x v="1"/>
    <n v="135"/>
    <x v="3"/>
    <s v="DKK"/>
    <n v="1396414800"/>
    <x v="219"/>
    <b v="0"/>
    <b v="0"/>
    <s v="music/rock"/>
    <n v="2.2577777777777777"/>
    <n v="7112"/>
    <x v="1"/>
    <x v="1"/>
  </r>
  <r>
    <n v="556"/>
    <s v="Smith and Sons"/>
    <s v="Grass-roots 24/7 attitude"/>
    <n v="5200"/>
    <n v="12467"/>
    <x v="1"/>
    <n v="122"/>
    <x v="1"/>
    <s v="USD"/>
    <n v="1315285200"/>
    <x v="521"/>
    <b v="0"/>
    <b v="1"/>
    <s v="publishing/translations"/>
    <n v="2.4209615384615386"/>
    <n v="6294.5"/>
    <x v="5"/>
    <x v="18"/>
  </r>
  <r>
    <n v="557"/>
    <s v="Lam-Hamilton"/>
    <s v="Team-oriented global strategy"/>
    <n v="6000"/>
    <n v="11960"/>
    <x v="1"/>
    <n v="221"/>
    <x v="1"/>
    <s v="USD"/>
    <n v="1443762000"/>
    <x v="522"/>
    <b v="0"/>
    <b v="1"/>
    <s v="film &amp; video/science fiction"/>
    <n v="2.0301666666666667"/>
    <n v="6090.5"/>
    <x v="4"/>
    <x v="22"/>
  </r>
  <r>
    <n v="558"/>
    <s v="Ho Ltd"/>
    <s v="Enhanced client-driven capacity"/>
    <n v="5800"/>
    <n v="7966"/>
    <x v="1"/>
    <n v="126"/>
    <x v="1"/>
    <s v="USD"/>
    <n v="1456293600"/>
    <x v="523"/>
    <b v="0"/>
    <b v="0"/>
    <s v="theater/plays"/>
    <n v="1.3951724137931034"/>
    <n v="4046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4"/>
    <b v="0"/>
    <b v="0"/>
    <s v="theater/plays"/>
    <n v="1.0194017094017094"/>
    <n v="53671.5"/>
    <x v="3"/>
    <x v="3"/>
  </r>
  <r>
    <n v="560"/>
    <s v="Hunt LLC"/>
    <s v="Re-engineered radical policy"/>
    <n v="20000"/>
    <n v="158832"/>
    <x v="1"/>
    <n v="3177"/>
    <x v="1"/>
    <s v="USD"/>
    <n v="1321596000"/>
    <x v="348"/>
    <b v="0"/>
    <b v="0"/>
    <s v="film &amp; video/animation"/>
    <n v="8.1004500000000004"/>
    <n v="81004.5"/>
    <x v="4"/>
    <x v="10"/>
  </r>
  <r>
    <n v="561"/>
    <s v="Fowler-Smith"/>
    <s v="Down-sized logistical adapter"/>
    <n v="3000"/>
    <n v="11091"/>
    <x v="1"/>
    <n v="198"/>
    <x v="5"/>
    <s v="CHF"/>
    <n v="1318827600"/>
    <x v="280"/>
    <b v="0"/>
    <b v="0"/>
    <s v="theater/plays"/>
    <n v="3.7629999999999999"/>
    <n v="5644.5"/>
    <x v="3"/>
    <x v="3"/>
  </r>
  <r>
    <n v="562"/>
    <s v="Blair Inc"/>
    <s v="Configurable bandwidth-monitored throughput"/>
    <n v="9900"/>
    <n v="1269"/>
    <x v="0"/>
    <n v="26"/>
    <x v="5"/>
    <s v="CHF"/>
    <n v="1552366800"/>
    <x v="525"/>
    <b v="0"/>
    <b v="0"/>
    <s v="music/rock"/>
    <n v="0.13080808080808082"/>
    <n v="647.5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b v="0"/>
    <b v="0"/>
    <s v="film &amp; video/documentary"/>
    <n v="1.4032432432432433"/>
    <n v="2596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b v="0"/>
    <b v="0"/>
    <s v="theater/plays"/>
    <n v="0.84874333135743929"/>
    <n v="71591.5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b v="0"/>
    <b v="0"/>
    <s v="theater/plays"/>
    <n v="2.0838988408851424"/>
    <n v="98881"/>
    <x v="3"/>
    <x v="3"/>
  </r>
  <r>
    <n v="566"/>
    <s v="Webb-Smith"/>
    <s v="Advanced content-based installation"/>
    <n v="9300"/>
    <n v="4124"/>
    <x v="0"/>
    <n v="37"/>
    <x v="1"/>
    <s v="USD"/>
    <n v="1456293600"/>
    <x v="529"/>
    <b v="0"/>
    <b v="1"/>
    <s v="music/electric music"/>
    <n v="0.4474193548387097"/>
    <n v="2080.5"/>
    <x v="1"/>
    <x v="5"/>
  </r>
  <r>
    <n v="567"/>
    <s v="Johns PLC"/>
    <s v="Distributed high-level open architecture"/>
    <n v="6800"/>
    <n v="14865"/>
    <x v="1"/>
    <n v="244"/>
    <x v="1"/>
    <s v="USD"/>
    <n v="1404968400"/>
    <x v="360"/>
    <b v="0"/>
    <b v="0"/>
    <s v="music/rock"/>
    <n v="2.2219117647058821"/>
    <n v="7554.5"/>
    <x v="1"/>
    <x v="1"/>
  </r>
  <r>
    <n v="568"/>
    <s v="Hardin-Foley"/>
    <s v="Synergized zero tolerance help-desk"/>
    <n v="72400"/>
    <n v="134688"/>
    <x v="1"/>
    <n v="5180"/>
    <x v="1"/>
    <s v="USD"/>
    <n v="1279170000"/>
    <x v="254"/>
    <b v="0"/>
    <b v="0"/>
    <s v="theater/plays"/>
    <n v="1.9318784530386741"/>
    <n v="6993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0"/>
    <b v="0"/>
    <b v="0"/>
    <s v="film &amp; video/animation"/>
    <n v="2.4026865671641793"/>
    <n v="24147"/>
    <x v="4"/>
    <x v="10"/>
  </r>
  <r>
    <n v="570"/>
    <s v="Martinez-Juarez"/>
    <s v="Realigned uniform knowledge user"/>
    <n v="31200"/>
    <n v="95364"/>
    <x v="1"/>
    <n v="2725"/>
    <x v="1"/>
    <s v="USD"/>
    <n v="1419055200"/>
    <x v="531"/>
    <b v="0"/>
    <b v="1"/>
    <s v="music/rock"/>
    <n v="3.143878205128205"/>
    <n v="49044.5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b v="0"/>
    <b v="0"/>
    <s v="film &amp; video/shorts"/>
    <n v="0.9514285714285714"/>
    <n v="1665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b v="0"/>
    <b v="1"/>
    <s v="music/rock"/>
    <n v="0.55444444444444441"/>
    <n v="2495"/>
    <x v="1"/>
    <x v="1"/>
  </r>
  <r>
    <n v="573"/>
    <s v="Valenzuela-Cook"/>
    <s v="Total incremental productivity"/>
    <n v="6700"/>
    <n v="7496"/>
    <x v="1"/>
    <n v="300"/>
    <x v="1"/>
    <s v="USD"/>
    <n v="1399006800"/>
    <x v="534"/>
    <b v="0"/>
    <b v="0"/>
    <s v="journalism/audio"/>
    <n v="1.1635820895522389"/>
    <n v="3898"/>
    <x v="8"/>
    <x v="23"/>
  </r>
  <r>
    <n v="574"/>
    <s v="Parker, Haley and Foster"/>
    <s v="Adaptive local task-force"/>
    <n v="2700"/>
    <n v="9967"/>
    <x v="1"/>
    <n v="144"/>
    <x v="1"/>
    <s v="USD"/>
    <n v="1575698400"/>
    <x v="535"/>
    <b v="0"/>
    <b v="1"/>
    <s v="food/food trucks"/>
    <n v="3.7448148148148146"/>
    <n v="5055.5"/>
    <x v="0"/>
    <x v="0"/>
  </r>
  <r>
    <n v="575"/>
    <s v="Fuentes LLC"/>
    <s v="Universal zero-defect concept"/>
    <n v="83300"/>
    <n v="52421"/>
    <x v="0"/>
    <n v="558"/>
    <x v="1"/>
    <s v="USD"/>
    <n v="1400562000"/>
    <x v="536"/>
    <b v="0"/>
    <b v="1"/>
    <s v="theater/plays"/>
    <n v="0.63600240096038418"/>
    <n v="26489.5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7"/>
    <b v="0"/>
    <b v="0"/>
    <s v="theater/plays"/>
    <n v="0.65587628865979386"/>
    <n v="3181"/>
    <x v="3"/>
    <x v="3"/>
  </r>
  <r>
    <n v="577"/>
    <s v="Stevens Inc"/>
    <s v="Adaptive 24hour projection"/>
    <n v="8200"/>
    <n v="1546"/>
    <x v="3"/>
    <n v="37"/>
    <x v="1"/>
    <s v="USD"/>
    <n v="1299823200"/>
    <x v="538"/>
    <b v="0"/>
    <b v="0"/>
    <s v="music/jazz"/>
    <n v="0.19304878048780488"/>
    <n v="791.5"/>
    <x v="1"/>
    <x v="17"/>
  </r>
  <r>
    <n v="578"/>
    <s v="Martinez-Johnson"/>
    <s v="Sharable radical toolset"/>
    <n v="96500"/>
    <n v="16168"/>
    <x v="0"/>
    <n v="245"/>
    <x v="1"/>
    <s v="USD"/>
    <n v="1322719200"/>
    <x v="539"/>
    <b v="0"/>
    <b v="0"/>
    <s v="film &amp; video/science fiction"/>
    <n v="0.17008290155440414"/>
    <n v="8206.5"/>
    <x v="4"/>
    <x v="22"/>
  </r>
  <r>
    <n v="579"/>
    <s v="Franklin Inc"/>
    <s v="Focused multimedia knowledgebase"/>
    <n v="6200"/>
    <n v="6269"/>
    <x v="1"/>
    <n v="87"/>
    <x v="1"/>
    <s v="USD"/>
    <n v="1312693200"/>
    <x v="540"/>
    <b v="0"/>
    <b v="0"/>
    <s v="music/jazz"/>
    <n v="1.0251612903225806"/>
    <n v="3178"/>
    <x v="1"/>
    <x v="17"/>
  </r>
  <r>
    <n v="580"/>
    <s v="Perez PLC"/>
    <s v="Seamless 6thgeneration extranet"/>
    <n v="43800"/>
    <n v="149578"/>
    <x v="1"/>
    <n v="3116"/>
    <x v="1"/>
    <s v="USD"/>
    <n v="1393394400"/>
    <x v="541"/>
    <b v="0"/>
    <b v="0"/>
    <s v="theater/plays"/>
    <n v="3.4861643835616438"/>
    <n v="76347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2"/>
    <b v="0"/>
    <b v="0"/>
    <s v="technology/web"/>
    <n v="0.65200000000000002"/>
    <n v="1956"/>
    <x v="2"/>
    <x v="2"/>
  </r>
  <r>
    <n v="582"/>
    <s v="Pineda Ltd"/>
    <s v="Cross-group global system engine"/>
    <n v="8700"/>
    <n v="4531"/>
    <x v="0"/>
    <n v="42"/>
    <x v="1"/>
    <s v="USD"/>
    <n v="1433912400"/>
    <x v="543"/>
    <b v="0"/>
    <b v="1"/>
    <s v="games/video games"/>
    <n v="0.525632183908046"/>
    <n v="2286.5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4"/>
    <b v="0"/>
    <b v="0"/>
    <s v="film &amp; video/documentary"/>
    <n v="3.272116402116402"/>
    <n v="30921.5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5"/>
    <b v="0"/>
    <b v="0"/>
    <s v="technology/web"/>
    <n v="1.2137500000000001"/>
    <n v="52434"/>
    <x v="2"/>
    <x v="2"/>
  </r>
  <r>
    <n v="585"/>
    <s v="Pugh LLC"/>
    <s v="Reactive analyzing function"/>
    <n v="8900"/>
    <n v="13065"/>
    <x v="1"/>
    <n v="136"/>
    <x v="1"/>
    <s v="USD"/>
    <n v="1268888400"/>
    <x v="546"/>
    <b v="0"/>
    <b v="0"/>
    <s v="publishing/translations"/>
    <n v="1.4832584269662921"/>
    <n v="6600.5"/>
    <x v="5"/>
    <x v="18"/>
  </r>
  <r>
    <n v="586"/>
    <s v="Rowe-Wong"/>
    <s v="Robust hybrid budgetary management"/>
    <n v="700"/>
    <n v="6654"/>
    <x v="1"/>
    <n v="130"/>
    <x v="1"/>
    <s v="USD"/>
    <n v="1289973600"/>
    <x v="547"/>
    <b v="0"/>
    <b v="0"/>
    <s v="music/rock"/>
    <n v="9.6914285714285722"/>
    <n v="3392"/>
    <x v="1"/>
    <x v="1"/>
  </r>
  <r>
    <n v="587"/>
    <s v="Williams-Santos"/>
    <s v="Open-source analyzing monitoring"/>
    <n v="9400"/>
    <n v="6852"/>
    <x v="0"/>
    <n v="156"/>
    <x v="0"/>
    <s v="CAD"/>
    <n v="1547877600"/>
    <x v="548"/>
    <b v="0"/>
    <b v="1"/>
    <s v="food/food trucks"/>
    <n v="0.74553191489361703"/>
    <n v="3504"/>
    <x v="0"/>
    <x v="0"/>
  </r>
  <r>
    <n v="588"/>
    <s v="Weber Inc"/>
    <s v="Up-sized discrete firmware"/>
    <n v="157600"/>
    <n v="124517"/>
    <x v="0"/>
    <n v="1368"/>
    <x v="4"/>
    <s v="GBP"/>
    <n v="1269493200"/>
    <x v="298"/>
    <b v="0"/>
    <b v="0"/>
    <s v="theater/plays"/>
    <n v="0.79876269035532999"/>
    <n v="62942.5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9"/>
    <b v="0"/>
    <b v="0"/>
    <s v="film &amp; video/documentary"/>
    <n v="0.66012658227848098"/>
    <n v="2607.5"/>
    <x v="4"/>
    <x v="4"/>
  </r>
  <r>
    <n v="590"/>
    <s v="Cox Group"/>
    <s v="Synergized analyzing process improvement"/>
    <n v="7100"/>
    <n v="5824"/>
    <x v="0"/>
    <n v="86"/>
    <x v="2"/>
    <s v="AUD"/>
    <n v="1419141600"/>
    <x v="550"/>
    <b v="0"/>
    <b v="0"/>
    <s v="publishing/radio &amp; podcasts"/>
    <n v="0.8323943661971831"/>
    <n v="2955"/>
    <x v="5"/>
    <x v="15"/>
  </r>
  <r>
    <n v="591"/>
    <s v="Jensen LLC"/>
    <s v="Realigned dedicated system engine"/>
    <n v="600"/>
    <n v="6226"/>
    <x v="1"/>
    <n v="102"/>
    <x v="1"/>
    <s v="USD"/>
    <n v="1279083600"/>
    <x v="551"/>
    <b v="0"/>
    <b v="0"/>
    <s v="games/video games"/>
    <n v="10.546666666666667"/>
    <n v="3164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52"/>
    <b v="0"/>
    <b v="0"/>
    <s v="theater/plays"/>
    <n v="0.13071428571428573"/>
    <n v="10248"/>
    <x v="3"/>
    <x v="3"/>
  </r>
  <r>
    <n v="593"/>
    <s v="Hale-Hayes"/>
    <s v="Ameliorated client-driven open system"/>
    <n v="121600"/>
    <n v="188288"/>
    <x v="1"/>
    <n v="4006"/>
    <x v="1"/>
    <s v="USD"/>
    <n v="1395810000"/>
    <x v="238"/>
    <b v="0"/>
    <b v="0"/>
    <s v="film &amp; video/animation"/>
    <n v="1.5813651315789474"/>
    <n v="96147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3"/>
    <b v="0"/>
    <b v="1"/>
    <s v="theater/plays"/>
    <n v="7.1989828353464722E-2"/>
    <n v="5662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4"/>
    <b v="0"/>
    <b v="1"/>
    <s v="theater/plays"/>
    <n v="2.1084495021337126"/>
    <n v="74112"/>
    <x v="3"/>
    <x v="3"/>
  </r>
  <r>
    <n v="596"/>
    <s v="Becker-Scott"/>
    <s v="Managed optimizing archive"/>
    <n v="7900"/>
    <n v="7875"/>
    <x v="0"/>
    <n v="183"/>
    <x v="1"/>
    <s v="USD"/>
    <n v="1457157600"/>
    <x v="496"/>
    <b v="0"/>
    <b v="1"/>
    <s v="film &amp; video/drama"/>
    <n v="1.02"/>
    <n v="4029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555"/>
    <b v="0"/>
    <b v="0"/>
    <s v="theater/plays"/>
    <n v="2.0456233062330624"/>
    <n v="75483.5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6"/>
    <b v="0"/>
    <b v="0"/>
    <s v="music/rock"/>
    <n v="1.6431059907834102"/>
    <n v="89138.5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7"/>
    <b v="0"/>
    <b v="0"/>
    <s v="film &amp; video/documentary"/>
    <n v="3.7020669992872415E-2"/>
    <n v="2597"/>
    <x v="4"/>
    <x v="4"/>
  </r>
  <r>
    <n v="600"/>
    <s v="Brown-George"/>
    <s v="Cross-platform tertiary array"/>
    <n v="100"/>
    <n v="5"/>
    <x v="0"/>
    <n v="1"/>
    <x v="4"/>
    <s v="GBP"/>
    <n v="1375160400"/>
    <x v="558"/>
    <b v="0"/>
    <b v="0"/>
    <s v="food/food trucks"/>
    <n v="0.06"/>
    <n v="3"/>
    <x v="0"/>
    <x v="0"/>
  </r>
  <r>
    <n v="601"/>
    <s v="Waters and Sons"/>
    <s v="Inverse neutral structure"/>
    <n v="6300"/>
    <n v="13018"/>
    <x v="1"/>
    <n v="194"/>
    <x v="1"/>
    <s v="USD"/>
    <n v="1401426000"/>
    <x v="559"/>
    <b v="1"/>
    <b v="0"/>
    <s v="technology/wearables"/>
    <n v="2.097142857142857"/>
    <n v="6606"/>
    <x v="2"/>
    <x v="8"/>
  </r>
  <r>
    <n v="602"/>
    <s v="Brown Ltd"/>
    <s v="Quality-focused system-worthy support"/>
    <n v="71100"/>
    <n v="91176"/>
    <x v="1"/>
    <n v="1140"/>
    <x v="1"/>
    <s v="USD"/>
    <n v="1433480400"/>
    <x v="560"/>
    <b v="0"/>
    <b v="0"/>
    <s v="theater/plays"/>
    <n v="1.2983966244725738"/>
    <n v="4615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61"/>
    <b v="0"/>
    <b v="0"/>
    <s v="theater/plays"/>
    <n v="1.2158490566037736"/>
    <n v="3222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62"/>
    <b v="0"/>
    <b v="0"/>
    <s v="theater/plays"/>
    <n v="1.7395152198421646"/>
    <n v="77147.5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563"/>
    <b v="0"/>
    <b v="0"/>
    <s v="publishing/nonfiction"/>
    <n v="1.9045454545454545"/>
    <n v="3142.5"/>
    <x v="5"/>
    <x v="9"/>
  </r>
  <r>
    <n v="606"/>
    <s v="Valencia PLC"/>
    <s v="Extended asynchronous initiative"/>
    <n v="3400"/>
    <n v="6405"/>
    <x v="1"/>
    <n v="160"/>
    <x v="4"/>
    <s v="GBP"/>
    <n v="1457330400"/>
    <x v="529"/>
    <b v="0"/>
    <b v="0"/>
    <s v="music/rock"/>
    <n v="1.9308823529411765"/>
    <n v="3282.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64"/>
    <b v="0"/>
    <b v="0"/>
    <s v="food/food trucks"/>
    <n v="1.3291933139534884"/>
    <n v="91448.5"/>
    <x v="0"/>
    <x v="0"/>
  </r>
  <r>
    <n v="608"/>
    <s v="Johnson Group"/>
    <s v="Compatible full-range leverage"/>
    <n v="3900"/>
    <n v="11075"/>
    <x v="1"/>
    <n v="316"/>
    <x v="1"/>
    <s v="USD"/>
    <n v="1551852000"/>
    <x v="565"/>
    <b v="0"/>
    <b v="1"/>
    <s v="music/jazz"/>
    <n v="2.9207692307692308"/>
    <n v="5695.5"/>
    <x v="1"/>
    <x v="17"/>
  </r>
  <r>
    <n v="609"/>
    <s v="Rose-Fuller"/>
    <s v="Upgradable holistic system engine"/>
    <n v="10000"/>
    <n v="12042"/>
    <x v="1"/>
    <n v="117"/>
    <x v="1"/>
    <s v="USD"/>
    <n v="1547618400"/>
    <x v="566"/>
    <b v="0"/>
    <b v="0"/>
    <s v="film &amp; video/science fiction"/>
    <n v="1.2159"/>
    <n v="6079.5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7"/>
    <b v="0"/>
    <b v="0"/>
    <s v="theater/plays"/>
    <n v="4.3402336448598131"/>
    <n v="92881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8"/>
    <b v="0"/>
    <b v="0"/>
    <s v="theater/plays"/>
    <n v="0.1403658536585366"/>
    <n v="575.5"/>
    <x v="3"/>
    <x v="3"/>
  </r>
  <r>
    <n v="612"/>
    <s v="Wang, Nguyen and Horton"/>
    <s v="Innovative holistic hub"/>
    <n v="6200"/>
    <n v="8645"/>
    <x v="1"/>
    <n v="192"/>
    <x v="1"/>
    <s v="USD"/>
    <n v="1287810000"/>
    <x v="569"/>
    <b v="0"/>
    <b v="0"/>
    <s v="music/electric music"/>
    <n v="1.4253225806451613"/>
    <n v="4418.5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70"/>
    <b v="0"/>
    <b v="0"/>
    <s v="theater/plays"/>
    <n v="1.7636363636363637"/>
    <n v="970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71"/>
    <b v="0"/>
    <b v="0"/>
    <s v="theater/plays"/>
    <n v="1.5821886792452831"/>
    <n v="20964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72"/>
    <b v="0"/>
    <b v="0"/>
    <s v="theater/plays"/>
    <n v="1.7244705882352942"/>
    <n v="7329"/>
    <x v="3"/>
    <x v="3"/>
  </r>
  <r>
    <n v="616"/>
    <s v="Burnett-Mora"/>
    <s v="Quality-focused 24/7 superstructure"/>
    <n v="6400"/>
    <n v="12129"/>
    <x v="1"/>
    <n v="238"/>
    <x v="4"/>
    <s v="GBP"/>
    <n v="1379653200"/>
    <x v="573"/>
    <b v="0"/>
    <b v="1"/>
    <s v="music/indie rock"/>
    <n v="1.93234375"/>
    <n v="6183.5"/>
    <x v="1"/>
    <x v="7"/>
  </r>
  <r>
    <n v="617"/>
    <s v="King LLC"/>
    <s v="Multi-channeled local intranet"/>
    <n v="1400"/>
    <n v="3496"/>
    <x v="1"/>
    <n v="55"/>
    <x v="1"/>
    <s v="USD"/>
    <n v="1401858000"/>
    <x v="471"/>
    <b v="0"/>
    <b v="0"/>
    <s v="theater/plays"/>
    <n v="2.5364285714285715"/>
    <n v="1775.5"/>
    <x v="3"/>
    <x v="3"/>
  </r>
  <r>
    <n v="618"/>
    <s v="Miller Ltd"/>
    <s v="Open-architected mobile emulation"/>
    <n v="198600"/>
    <n v="97037"/>
    <x v="0"/>
    <n v="1198"/>
    <x v="1"/>
    <s v="USD"/>
    <n v="1367470800"/>
    <x v="574"/>
    <b v="0"/>
    <b v="0"/>
    <s v="publishing/nonfiction"/>
    <n v="0.49463746223564953"/>
    <n v="49117.5"/>
    <x v="5"/>
    <x v="9"/>
  </r>
  <r>
    <n v="619"/>
    <s v="Case LLC"/>
    <s v="Ameliorated foreground methodology"/>
    <n v="195900"/>
    <n v="55757"/>
    <x v="0"/>
    <n v="648"/>
    <x v="1"/>
    <s v="USD"/>
    <n v="1304658000"/>
    <x v="575"/>
    <b v="1"/>
    <b v="1"/>
    <s v="theater/plays"/>
    <n v="0.28792751403777439"/>
    <n v="28202.5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6"/>
    <b v="0"/>
    <b v="0"/>
    <s v="photography/photography books"/>
    <n v="2.71"/>
    <n v="5826.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7"/>
    <b v="0"/>
    <b v="0"/>
    <s v="theater/plays"/>
    <n v="6.2817578125000004"/>
    <n v="80406.5"/>
    <x v="3"/>
    <x v="3"/>
  </r>
  <r>
    <n v="622"/>
    <s v="Smith-Smith"/>
    <s v="Total leadingedge neural-net"/>
    <n v="189000"/>
    <n v="5916"/>
    <x v="0"/>
    <n v="64"/>
    <x v="1"/>
    <s v="USD"/>
    <n v="1523768400"/>
    <x v="578"/>
    <b v="0"/>
    <b v="0"/>
    <s v="music/indie rock"/>
    <n v="3.1640211640211642E-2"/>
    <n v="2990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477"/>
    <b v="0"/>
    <b v="0"/>
    <s v="theater/plays"/>
    <n v="1.6277730646871686"/>
    <n v="76749.5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79"/>
    <b v="0"/>
    <b v="0"/>
    <s v="photography/photography books"/>
    <n v="2.878627450980392"/>
    <n v="7340.5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80"/>
    <b v="0"/>
    <b v="0"/>
    <s v="theater/plays"/>
    <n v="0.78200000000000003"/>
    <n v="2932.5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81"/>
    <b v="0"/>
    <b v="1"/>
    <s v="theater/plays"/>
    <n v="2.0928125"/>
    <n v="669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82"/>
    <b v="1"/>
    <b v="0"/>
    <s v="food/food trucks"/>
    <n v="7.0387500000000003"/>
    <n v="5631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81"/>
    <b v="0"/>
    <b v="0"/>
    <s v="music/indie rock"/>
    <n v="1.5684210526315789"/>
    <n v="1490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83"/>
    <b v="0"/>
    <b v="1"/>
    <s v="theater/plays"/>
    <n v="0.6545518044237485"/>
    <n v="28113"/>
    <x v="3"/>
    <x v="3"/>
  </r>
  <r>
    <n v="630"/>
    <s v="Patterson-Johnson"/>
    <s v="Grass-roots directional workforce"/>
    <n v="9500"/>
    <n v="5973"/>
    <x v="3"/>
    <n v="87"/>
    <x v="1"/>
    <s v="USD"/>
    <n v="1556686800"/>
    <x v="584"/>
    <b v="0"/>
    <b v="1"/>
    <s v="theater/plays"/>
    <n v="0.63789473684210529"/>
    <n v="3030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5"/>
    <b v="0"/>
    <b v="0"/>
    <s v="theater/plays"/>
    <n v="3.1557263513513512"/>
    <n v="93409.5"/>
    <x v="3"/>
    <x v="3"/>
  </r>
  <r>
    <n v="632"/>
    <s v="Parker PLC"/>
    <s v="Reduced interactive matrix"/>
    <n v="72100"/>
    <n v="30902"/>
    <x v="2"/>
    <n v="278"/>
    <x v="1"/>
    <s v="USD"/>
    <n v="1414904400"/>
    <x v="586"/>
    <b v="0"/>
    <b v="0"/>
    <s v="theater/plays"/>
    <n v="0.43245492371705962"/>
    <n v="15590"/>
    <x v="3"/>
    <x v="3"/>
  </r>
  <r>
    <n v="633"/>
    <s v="Yu and Sons"/>
    <s v="Adaptive context-sensitive architecture"/>
    <n v="6700"/>
    <n v="5569"/>
    <x v="0"/>
    <n v="105"/>
    <x v="1"/>
    <s v="USD"/>
    <n v="1446876000"/>
    <x v="587"/>
    <b v="0"/>
    <b v="0"/>
    <s v="film &amp; video/animation"/>
    <n v="0.84686567164179105"/>
    <n v="2837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8"/>
    <b v="0"/>
    <b v="0"/>
    <s v="film &amp; video/television"/>
    <n v="0.79934010152284263"/>
    <n v="47241"/>
    <x v="4"/>
    <x v="19"/>
  </r>
  <r>
    <n v="635"/>
    <s v="Mack Ltd"/>
    <s v="Reactive regional access"/>
    <n v="139000"/>
    <n v="158590"/>
    <x v="1"/>
    <n v="2266"/>
    <x v="1"/>
    <s v="USD"/>
    <n v="1360389600"/>
    <x v="589"/>
    <b v="0"/>
    <b v="0"/>
    <s v="film &amp; video/television"/>
    <n v="1.1572374100719425"/>
    <n v="80428"/>
    <x v="4"/>
    <x v="19"/>
  </r>
  <r>
    <n v="636"/>
    <s v="Lamb-Sanders"/>
    <s v="Stand-alone reciprocal frame"/>
    <n v="197700"/>
    <n v="127591"/>
    <x v="0"/>
    <n v="2604"/>
    <x v="3"/>
    <s v="DKK"/>
    <n v="1326866400"/>
    <x v="590"/>
    <b v="0"/>
    <b v="1"/>
    <s v="film &amp; video/animation"/>
    <n v="0.65854830551340415"/>
    <n v="65097.5"/>
    <x v="4"/>
    <x v="10"/>
  </r>
  <r>
    <n v="637"/>
    <s v="Williams-Ramirez"/>
    <s v="Open-architected 24/7 throughput"/>
    <n v="8500"/>
    <n v="6750"/>
    <x v="0"/>
    <n v="65"/>
    <x v="1"/>
    <s v="USD"/>
    <n v="1479103200"/>
    <x v="591"/>
    <b v="0"/>
    <b v="0"/>
    <s v="theater/plays"/>
    <n v="0.80176470588235293"/>
    <n v="3407.5"/>
    <x v="3"/>
    <x v="3"/>
  </r>
  <r>
    <n v="638"/>
    <s v="Weaver Ltd"/>
    <s v="Monitored 24/7 approach"/>
    <n v="81600"/>
    <n v="9318"/>
    <x v="0"/>
    <n v="94"/>
    <x v="1"/>
    <s v="USD"/>
    <n v="1280206800"/>
    <x v="592"/>
    <b v="0"/>
    <b v="1"/>
    <s v="theater/plays"/>
    <n v="0.11534313725490196"/>
    <n v="4706"/>
    <x v="3"/>
    <x v="3"/>
  </r>
  <r>
    <n v="639"/>
    <s v="Barnes-Williams"/>
    <s v="Upgradable explicit forecast"/>
    <n v="8600"/>
    <n v="4832"/>
    <x v="2"/>
    <n v="45"/>
    <x v="1"/>
    <s v="USD"/>
    <n v="1532754000"/>
    <x v="593"/>
    <b v="0"/>
    <b v="1"/>
    <s v="film &amp; video/drama"/>
    <n v="0.5670930232558139"/>
    <n v="2438.5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10"/>
    <b v="0"/>
    <b v="0"/>
    <s v="theater/plays"/>
    <n v="0.16716193656093489"/>
    <n v="10013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4"/>
    <b v="0"/>
    <b v="0"/>
    <s v="theater/plays"/>
    <n v="1.2203191489361702"/>
    <n v="5735.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5"/>
    <b v="0"/>
    <b v="0"/>
    <s v="technology/wearables"/>
    <n v="1.4685869565217391"/>
    <n v="6755.5"/>
    <x v="2"/>
    <x v="8"/>
  </r>
  <r>
    <n v="643"/>
    <s v="Harris Inc"/>
    <s v="Future-proofed modular groupware"/>
    <n v="14900"/>
    <n v="32986"/>
    <x v="1"/>
    <n v="375"/>
    <x v="1"/>
    <s v="USD"/>
    <n v="1488348000"/>
    <x v="596"/>
    <b v="0"/>
    <b v="0"/>
    <s v="theater/plays"/>
    <n v="2.2389932885906041"/>
    <n v="16680.5"/>
    <x v="3"/>
    <x v="3"/>
  </r>
  <r>
    <n v="644"/>
    <s v="Peters-Nelson"/>
    <s v="Distributed real-time algorithm"/>
    <n v="169400"/>
    <n v="81984"/>
    <x v="0"/>
    <n v="2928"/>
    <x v="0"/>
    <s v="CAD"/>
    <n v="1545112800"/>
    <x v="597"/>
    <b v="0"/>
    <b v="0"/>
    <s v="theater/plays"/>
    <n v="0.5012514757969303"/>
    <n v="42456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8"/>
    <b v="0"/>
    <b v="1"/>
    <s v="music/rock"/>
    <n v="0.95356585111920877"/>
    <n v="91590"/>
    <x v="1"/>
    <x v="1"/>
  </r>
  <r>
    <n v="646"/>
    <s v="Robinson Group"/>
    <s v="Switchable reciprocal middleware"/>
    <n v="98700"/>
    <n v="87448"/>
    <x v="0"/>
    <n v="2915"/>
    <x v="1"/>
    <s v="USD"/>
    <n v="1363150800"/>
    <x v="599"/>
    <b v="0"/>
    <b v="0"/>
    <s v="games/video games"/>
    <n v="0.91553191489361707"/>
    <n v="45181.5"/>
    <x v="6"/>
    <x v="11"/>
  </r>
  <r>
    <n v="647"/>
    <s v="Jordan-Wolfe"/>
    <s v="Inverse multimedia Graphic Interface"/>
    <n v="4500"/>
    <n v="1863"/>
    <x v="0"/>
    <n v="18"/>
    <x v="1"/>
    <s v="USD"/>
    <n v="1523250000"/>
    <x v="600"/>
    <b v="0"/>
    <b v="0"/>
    <s v="publishing/translations"/>
    <n v="0.41799999999999998"/>
    <n v="940.5"/>
    <x v="5"/>
    <x v="18"/>
  </r>
  <r>
    <n v="648"/>
    <s v="Vargas-Cox"/>
    <s v="Vision-oriented local contingency"/>
    <n v="98600"/>
    <n v="62174"/>
    <x v="3"/>
    <n v="723"/>
    <x v="1"/>
    <s v="USD"/>
    <n v="1499317200"/>
    <x v="601"/>
    <b v="1"/>
    <b v="0"/>
    <s v="food/food trucks"/>
    <n v="0.63790060851926977"/>
    <n v="31448.5"/>
    <x v="0"/>
    <x v="0"/>
  </r>
  <r>
    <n v="649"/>
    <s v="Yang and Sons"/>
    <s v="Reactive 6thgeneration hub"/>
    <n v="121700"/>
    <n v="59003"/>
    <x v="0"/>
    <n v="602"/>
    <x v="5"/>
    <s v="CHF"/>
    <n v="1287550800"/>
    <x v="602"/>
    <b v="1"/>
    <b v="1"/>
    <s v="theater/plays"/>
    <n v="0.48976992604765818"/>
    <n v="29802.5"/>
    <x v="3"/>
    <x v="3"/>
  </r>
  <r>
    <n v="650"/>
    <s v="Wilson, Wilson and Mathis"/>
    <s v="Optional asymmetric success"/>
    <n v="100"/>
    <n v="2"/>
    <x v="0"/>
    <n v="1"/>
    <x v="1"/>
    <s v="USD"/>
    <n v="1404795600"/>
    <x v="603"/>
    <b v="0"/>
    <b v="0"/>
    <s v="music/jazz"/>
    <n v="0.03"/>
    <n v="1.5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4"/>
    <b v="0"/>
    <b v="0"/>
    <s v="film &amp; video/shorts"/>
    <n v="0.90445856634468735"/>
    <n v="88953.5"/>
    <x v="4"/>
    <x v="12"/>
  </r>
  <r>
    <n v="652"/>
    <s v="Cisneros Ltd"/>
    <s v="Vision-oriented regional hub"/>
    <n v="10000"/>
    <n v="12684"/>
    <x v="1"/>
    <n v="409"/>
    <x v="1"/>
    <s v="USD"/>
    <n v="1470373200"/>
    <x v="292"/>
    <b v="0"/>
    <b v="0"/>
    <s v="technology/web"/>
    <n v="1.3092999999999999"/>
    <n v="6546.5"/>
    <x v="2"/>
    <x v="2"/>
  </r>
  <r>
    <n v="653"/>
    <s v="Williams-Jones"/>
    <s v="Monitored incremental info-mediaries"/>
    <n v="600"/>
    <n v="14033"/>
    <x v="1"/>
    <n v="234"/>
    <x v="1"/>
    <s v="USD"/>
    <n v="1460091600"/>
    <x v="605"/>
    <b v="0"/>
    <b v="0"/>
    <s v="technology/web"/>
    <n v="23.778333333333332"/>
    <n v="7133.5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606"/>
    <b v="0"/>
    <b v="0"/>
    <s v="music/metal"/>
    <n v="5.1700571428571429"/>
    <n v="90476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7"/>
    <b v="1"/>
    <b v="0"/>
    <s v="photography/photography books"/>
    <n v="1.9530434782608697"/>
    <n v="6738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8"/>
    <b v="0"/>
    <b v="0"/>
    <s v="food/food trucks"/>
    <n v="0.42553209459459457"/>
    <n v="25191.5"/>
    <x v="0"/>
    <x v="0"/>
  </r>
  <r>
    <n v="657"/>
    <s v="Russo, Kim and Mccoy"/>
    <s v="Balanced optimal hardware"/>
    <n v="10000"/>
    <n v="824"/>
    <x v="0"/>
    <n v="14"/>
    <x v="1"/>
    <s v="USD"/>
    <n v="1514354400"/>
    <x v="609"/>
    <b v="0"/>
    <b v="0"/>
    <s v="film &amp; video/science fiction"/>
    <n v="8.3799999999999999E-2"/>
    <n v="419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10"/>
    <b v="0"/>
    <b v="0"/>
    <s v="music/rock"/>
    <n v="0.60806083650190113"/>
    <n v="15992"/>
    <x v="1"/>
    <x v="1"/>
  </r>
  <r>
    <n v="659"/>
    <s v="Bailey and Sons"/>
    <s v="Grass-roots dynamic emulation"/>
    <n v="120700"/>
    <n v="57010"/>
    <x v="0"/>
    <n v="750"/>
    <x v="4"/>
    <s v="GBP"/>
    <n v="1296108000"/>
    <x v="611"/>
    <b v="0"/>
    <b v="0"/>
    <s v="film &amp; video/documentary"/>
    <n v="0.47854183927091964"/>
    <n v="28880"/>
    <x v="4"/>
    <x v="4"/>
  </r>
  <r>
    <n v="660"/>
    <s v="Jensen-Brown"/>
    <s v="Fundamental disintermediate matrix"/>
    <n v="9100"/>
    <n v="7438"/>
    <x v="0"/>
    <n v="77"/>
    <x v="1"/>
    <s v="USD"/>
    <n v="1440133200"/>
    <x v="612"/>
    <b v="1"/>
    <b v="0"/>
    <s v="theater/plays"/>
    <n v="0.82582417582417578"/>
    <n v="3757.5"/>
    <x v="3"/>
    <x v="3"/>
  </r>
  <r>
    <n v="661"/>
    <s v="Smith Group"/>
    <s v="Right-sized secondary challenge"/>
    <n v="106800"/>
    <n v="57872"/>
    <x v="0"/>
    <n v="752"/>
    <x v="3"/>
    <s v="DKK"/>
    <n v="1332910800"/>
    <x v="613"/>
    <b v="0"/>
    <b v="0"/>
    <s v="music/jazz"/>
    <n v="0.54891385767790257"/>
    <n v="29312"/>
    <x v="1"/>
    <x v="17"/>
  </r>
  <r>
    <n v="662"/>
    <s v="Murphy-Farrell"/>
    <s v="Implemented exuding software"/>
    <n v="9100"/>
    <n v="8906"/>
    <x v="0"/>
    <n v="131"/>
    <x v="1"/>
    <s v="USD"/>
    <n v="1544335200"/>
    <x v="614"/>
    <b v="0"/>
    <b v="0"/>
    <s v="theater/plays"/>
    <n v="0.99307692307692308"/>
    <n v="4518.5"/>
    <x v="3"/>
    <x v="3"/>
  </r>
  <r>
    <n v="663"/>
    <s v="Everett-Wolfe"/>
    <s v="Total optimizing software"/>
    <n v="10000"/>
    <n v="7724"/>
    <x v="0"/>
    <n v="87"/>
    <x v="1"/>
    <s v="USD"/>
    <n v="1286427600"/>
    <x v="615"/>
    <b v="0"/>
    <b v="0"/>
    <s v="theater/plays"/>
    <n v="0.78110000000000002"/>
    <n v="3905.5"/>
    <x v="3"/>
    <x v="3"/>
  </r>
  <r>
    <n v="664"/>
    <s v="Young PLC"/>
    <s v="Optional maximized attitude"/>
    <n v="79400"/>
    <n v="26571"/>
    <x v="0"/>
    <n v="1063"/>
    <x v="1"/>
    <s v="USD"/>
    <n v="1329717600"/>
    <x v="616"/>
    <b v="0"/>
    <b v="0"/>
    <s v="music/jazz"/>
    <n v="0.3480352644836272"/>
    <n v="13817"/>
    <x v="1"/>
    <x v="17"/>
  </r>
  <r>
    <n v="665"/>
    <s v="Park-Goodman"/>
    <s v="Customer-focused impactful extranet"/>
    <n v="5100"/>
    <n v="12219"/>
    <x v="1"/>
    <n v="272"/>
    <x v="1"/>
    <s v="USD"/>
    <n v="1310187600"/>
    <x v="453"/>
    <b v="0"/>
    <b v="1"/>
    <s v="film &amp; video/documentary"/>
    <n v="2.4492156862745098"/>
    <n v="6245.5"/>
    <x v="4"/>
    <x v="4"/>
  </r>
  <r>
    <n v="666"/>
    <s v="York, Barr and Grant"/>
    <s v="Cloned bottom-line success"/>
    <n v="3100"/>
    <n v="1985"/>
    <x v="3"/>
    <n v="25"/>
    <x v="1"/>
    <s v="USD"/>
    <n v="1377838800"/>
    <x v="617"/>
    <b v="0"/>
    <b v="1"/>
    <s v="theater/plays"/>
    <n v="0.64838709677419359"/>
    <n v="1005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8"/>
    <b v="0"/>
    <b v="0"/>
    <s v="journalism/audio"/>
    <n v="1.8223188405797102"/>
    <n v="6287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9"/>
    <b v="0"/>
    <b v="0"/>
    <s v="theater/plays"/>
    <n v="0.20614545454545455"/>
    <n v="2834.5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20"/>
    <b v="0"/>
    <b v="0"/>
    <s v="theater/plays"/>
    <n v="3.6196926229508195"/>
    <n v="88320.5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621"/>
    <b v="0"/>
    <b v="0"/>
    <s v="music/indie rock"/>
    <n v="4.7565432098765434"/>
    <n v="38528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22"/>
    <b v="0"/>
    <b v="1"/>
    <s v="theater/plays"/>
    <n v="1.2315573770491803"/>
    <n v="60100"/>
    <x v="3"/>
    <x v="3"/>
  </r>
  <r>
    <n v="672"/>
    <s v="Kelly-Colon"/>
    <s v="Stand-alone grid-enabled leverage"/>
    <n v="197900"/>
    <n v="110689"/>
    <x v="0"/>
    <n v="4428"/>
    <x v="2"/>
    <s v="AUD"/>
    <n v="1521608400"/>
    <x v="623"/>
    <b v="0"/>
    <b v="0"/>
    <s v="theater/plays"/>
    <n v="0.58169277412834763"/>
    <n v="57558.5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24"/>
    <b v="0"/>
    <b v="0"/>
    <s v="music/indie rock"/>
    <n v="0.4469642857142857"/>
    <n v="1251.5"/>
    <x v="1"/>
    <x v="7"/>
  </r>
  <r>
    <n v="674"/>
    <s v="Sanchez Ltd"/>
    <s v="Up-sized 24hour instruction set"/>
    <n v="170700"/>
    <n v="57250"/>
    <x v="3"/>
    <n v="1218"/>
    <x v="1"/>
    <s v="USD"/>
    <n v="1313730000"/>
    <x v="625"/>
    <b v="0"/>
    <b v="0"/>
    <s v="photography/photography books"/>
    <n v="0.34251903925014643"/>
    <n v="29234"/>
    <x v="7"/>
    <x v="14"/>
  </r>
  <r>
    <n v="675"/>
    <s v="Giles-Smith"/>
    <s v="Right-sized web-enabled intranet"/>
    <n v="9700"/>
    <n v="11929"/>
    <x v="1"/>
    <n v="331"/>
    <x v="1"/>
    <s v="USD"/>
    <n v="1568178000"/>
    <x v="626"/>
    <b v="0"/>
    <b v="0"/>
    <s v="journalism/audio"/>
    <n v="1.2639175257731958"/>
    <n v="6130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7"/>
    <b v="0"/>
    <b v="0"/>
    <s v="photography/photography books"/>
    <n v="1.9162760834670947"/>
    <n v="59692"/>
    <x v="7"/>
    <x v="14"/>
  </r>
  <r>
    <n v="677"/>
    <s v="Murphy-Fox"/>
    <s v="Organic system-worthy orchestration"/>
    <n v="5300"/>
    <n v="4432"/>
    <x v="0"/>
    <n v="111"/>
    <x v="1"/>
    <s v="USD"/>
    <n v="1468126800"/>
    <x v="491"/>
    <b v="0"/>
    <b v="0"/>
    <s v="publishing/fiction"/>
    <n v="0.85716981132075476"/>
    <n v="2271.5"/>
    <x v="5"/>
    <x v="13"/>
  </r>
  <r>
    <n v="678"/>
    <s v="Rodriguez-Patterson"/>
    <s v="Inverse static standardization"/>
    <n v="99500"/>
    <n v="17879"/>
    <x v="3"/>
    <n v="215"/>
    <x v="1"/>
    <s v="USD"/>
    <n v="1547877600"/>
    <x v="628"/>
    <b v="0"/>
    <b v="0"/>
    <s v="film &amp; video/drama"/>
    <n v="0.18184924623115578"/>
    <n v="9047"/>
    <x v="4"/>
    <x v="6"/>
  </r>
  <r>
    <n v="679"/>
    <s v="Davis Ltd"/>
    <s v="Synchronized motivating solution"/>
    <n v="1400"/>
    <n v="14511"/>
    <x v="1"/>
    <n v="363"/>
    <x v="1"/>
    <s v="USD"/>
    <n v="1571374800"/>
    <x v="629"/>
    <b v="0"/>
    <b v="1"/>
    <s v="food/food trucks"/>
    <n v="10.624285714285714"/>
    <n v="7437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30"/>
    <b v="0"/>
    <b v="1"/>
    <s v="games/mobile games"/>
    <n v="0.99434752747252753"/>
    <n v="72388.5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31"/>
    <b v="0"/>
    <b v="0"/>
    <s v="theater/plays"/>
    <n v="0.8728625746876697"/>
    <n v="80347"/>
    <x v="3"/>
    <x v="3"/>
  </r>
  <r>
    <n v="682"/>
    <s v="Nguyen and Sons"/>
    <s v="Compatible 5thgeneration concept"/>
    <n v="5400"/>
    <n v="8109"/>
    <x v="1"/>
    <n v="103"/>
    <x v="1"/>
    <s v="USD"/>
    <n v="1386741600"/>
    <x v="632"/>
    <b v="0"/>
    <b v="0"/>
    <s v="theater/plays"/>
    <n v="1.5207407407407407"/>
    <n v="4106"/>
    <x v="3"/>
    <x v="3"/>
  </r>
  <r>
    <n v="683"/>
    <s v="Jones PLC"/>
    <s v="Virtual systemic intranet"/>
    <n v="2300"/>
    <n v="8244"/>
    <x v="1"/>
    <n v="147"/>
    <x v="1"/>
    <s v="USD"/>
    <n v="1537074000"/>
    <x v="633"/>
    <b v="0"/>
    <b v="0"/>
    <s v="theater/plays"/>
    <n v="3.6482608695652172"/>
    <n v="4195.5"/>
    <x v="3"/>
    <x v="3"/>
  </r>
  <r>
    <n v="684"/>
    <s v="Gilmore LLC"/>
    <s v="Optimized systemic algorithm"/>
    <n v="1400"/>
    <n v="7600"/>
    <x v="1"/>
    <n v="110"/>
    <x v="0"/>
    <s v="CAD"/>
    <n v="1277787600"/>
    <x v="634"/>
    <b v="0"/>
    <b v="0"/>
    <s v="publishing/nonfiction"/>
    <n v="5.5071428571428571"/>
    <n v="3855"/>
    <x v="5"/>
    <x v="9"/>
  </r>
  <r>
    <n v="685"/>
    <s v="Lee-Cobb"/>
    <s v="Customizable homogeneous firmware"/>
    <n v="140000"/>
    <n v="94501"/>
    <x v="0"/>
    <n v="926"/>
    <x v="0"/>
    <s v="CAD"/>
    <n v="1440306000"/>
    <x v="415"/>
    <b v="0"/>
    <b v="0"/>
    <s v="theater/plays"/>
    <n v="0.6816214285714286"/>
    <n v="47713.5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5"/>
    <b v="0"/>
    <b v="0"/>
    <s v="technology/wearables"/>
    <n v="1.9353333333333333"/>
    <n v="7257.5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07"/>
    <b v="0"/>
    <b v="0"/>
    <s v="theater/plays"/>
    <n v="9.4993333333333325"/>
    <n v="7124.5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6"/>
    <b v="0"/>
    <b v="1"/>
    <s v="film &amp; video/television"/>
    <n v="4.3531034482758617"/>
    <n v="6312"/>
    <x v="4"/>
    <x v="19"/>
  </r>
  <r>
    <n v="689"/>
    <s v="Nguyen Inc"/>
    <s v="Seamless directional capacity"/>
    <n v="7300"/>
    <n v="7348"/>
    <x v="1"/>
    <n v="69"/>
    <x v="1"/>
    <s v="USD"/>
    <n v="1383022800"/>
    <x v="637"/>
    <b v="0"/>
    <b v="0"/>
    <s v="technology/web"/>
    <n v="1.016027397260274"/>
    <n v="3708.5"/>
    <x v="2"/>
    <x v="2"/>
  </r>
  <r>
    <n v="690"/>
    <s v="Walsh-Watts"/>
    <s v="Polarized actuating implementation"/>
    <n v="3600"/>
    <n v="8158"/>
    <x v="1"/>
    <n v="190"/>
    <x v="1"/>
    <s v="USD"/>
    <n v="1322373600"/>
    <x v="638"/>
    <b v="0"/>
    <b v="1"/>
    <s v="film &amp; video/documentary"/>
    <n v="2.318888888888889"/>
    <n v="4174"/>
    <x v="4"/>
    <x v="4"/>
  </r>
  <r>
    <n v="691"/>
    <s v="Ray, Li and Li"/>
    <s v="Front-line disintermediate hub"/>
    <n v="5000"/>
    <n v="7119"/>
    <x v="1"/>
    <n v="237"/>
    <x v="1"/>
    <s v="USD"/>
    <n v="1349240400"/>
    <x v="639"/>
    <b v="1"/>
    <b v="1"/>
    <s v="film &amp; video/documentary"/>
    <n v="1.4712000000000001"/>
    <n v="3678"/>
    <x v="4"/>
    <x v="4"/>
  </r>
  <r>
    <n v="692"/>
    <s v="Murray Ltd"/>
    <s v="Decentralized 4thgeneration challenge"/>
    <n v="6000"/>
    <n v="5438"/>
    <x v="0"/>
    <n v="77"/>
    <x v="4"/>
    <s v="GBP"/>
    <n v="1562648400"/>
    <x v="640"/>
    <b v="0"/>
    <b v="0"/>
    <s v="music/rock"/>
    <n v="0.91916666666666669"/>
    <n v="2757.5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41"/>
    <b v="0"/>
    <b v="0"/>
    <s v="theater/plays"/>
    <n v="0.64935698447893575"/>
    <n v="58572"/>
    <x v="3"/>
    <x v="3"/>
  </r>
  <r>
    <n v="694"/>
    <s v="Mora-Bradley"/>
    <s v="Programmable tangible ability"/>
    <n v="9100"/>
    <n v="7656"/>
    <x v="0"/>
    <n v="79"/>
    <x v="1"/>
    <s v="USD"/>
    <n v="1511762400"/>
    <x v="642"/>
    <b v="0"/>
    <b v="0"/>
    <s v="theater/plays"/>
    <n v="0.85"/>
    <n v="3867.5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445"/>
    <b v="1"/>
    <b v="0"/>
    <s v="music/rock"/>
    <n v="1.3606521739130435"/>
    <n v="6259"/>
    <x v="1"/>
    <x v="1"/>
  </r>
  <r>
    <n v="696"/>
    <s v="Lopez, Reid and Johnson"/>
    <s v="Total real-time hardware"/>
    <n v="164100"/>
    <n v="96888"/>
    <x v="0"/>
    <n v="889"/>
    <x v="1"/>
    <s v="USD"/>
    <n v="1429506000"/>
    <x v="116"/>
    <b v="0"/>
    <b v="1"/>
    <s v="theater/plays"/>
    <n v="0.59583790371724554"/>
    <n v="48888.5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3"/>
    <b v="0"/>
    <b v="0"/>
    <s v="music/electric music"/>
    <n v="1.584600465477114"/>
    <n v="102127.5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4"/>
    <b v="0"/>
    <b v="0"/>
    <s v="technology/wearables"/>
    <n v="4.5356294536817101"/>
    <n v="95475"/>
    <x v="2"/>
    <x v="8"/>
  </r>
  <r>
    <n v="699"/>
    <s v="King Inc"/>
    <s v="Ergonomic dedicated focus group"/>
    <n v="7400"/>
    <n v="6245"/>
    <x v="0"/>
    <n v="56"/>
    <x v="1"/>
    <s v="USD"/>
    <n v="1561438800"/>
    <x v="645"/>
    <b v="0"/>
    <b v="0"/>
    <s v="film &amp; video/drama"/>
    <n v="0.8514864864864865"/>
    <n v="3150.5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46"/>
    <b v="0"/>
    <b v="0"/>
    <s v="technology/wearables"/>
    <n v="0.04"/>
    <n v="2"/>
    <x v="2"/>
    <x v="8"/>
  </r>
  <r>
    <n v="701"/>
    <s v="Mcclain LLC"/>
    <s v="Open-source multi-tasking methodology"/>
    <n v="52000"/>
    <n v="91014"/>
    <x v="1"/>
    <n v="820"/>
    <x v="1"/>
    <s v="USD"/>
    <n v="1301202000"/>
    <x v="647"/>
    <b v="1"/>
    <b v="0"/>
    <s v="theater/plays"/>
    <n v="1.7660384615384614"/>
    <n v="45917"/>
    <x v="3"/>
    <x v="3"/>
  </r>
  <r>
    <n v="702"/>
    <s v="Sims-Gross"/>
    <s v="Object-based attitude-oriented analyzer"/>
    <n v="8700"/>
    <n v="4710"/>
    <x v="0"/>
    <n v="83"/>
    <x v="1"/>
    <s v="USD"/>
    <n v="1374469200"/>
    <x v="467"/>
    <b v="0"/>
    <b v="0"/>
    <s v="technology/wearables"/>
    <n v="0.5509195402298851"/>
    <n v="2396.5"/>
    <x v="2"/>
    <x v="8"/>
  </r>
  <r>
    <n v="703"/>
    <s v="Perez Group"/>
    <s v="Cross-platform tertiary hub"/>
    <n v="63400"/>
    <n v="197728"/>
    <x v="1"/>
    <n v="2038"/>
    <x v="1"/>
    <s v="USD"/>
    <n v="1334984400"/>
    <x v="648"/>
    <b v="1"/>
    <b v="1"/>
    <s v="publishing/translations"/>
    <n v="3.1508832807570979"/>
    <n v="99883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9"/>
    <b v="0"/>
    <b v="0"/>
    <s v="film &amp; video/animation"/>
    <n v="1.2411494252873563"/>
    <n v="5399"/>
    <x v="4"/>
    <x v="10"/>
  </r>
  <r>
    <n v="705"/>
    <s v="Ford LLC"/>
    <s v="Centralized tangible success"/>
    <n v="169700"/>
    <n v="168048"/>
    <x v="0"/>
    <n v="2025"/>
    <x v="4"/>
    <s v="GBP"/>
    <n v="1386741600"/>
    <x v="650"/>
    <b v="0"/>
    <b v="0"/>
    <s v="publishing/nonfiction"/>
    <n v="1.0021979964643488"/>
    <n v="85036.5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51"/>
    <b v="0"/>
    <b v="1"/>
    <s v="technology/web"/>
    <n v="1.2908763837638377"/>
    <n v="69965.5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652"/>
    <b v="0"/>
    <b v="0"/>
    <s v="film &amp; video/drama"/>
    <n v="1.6091780821917807"/>
    <n v="5873.5"/>
    <x v="4"/>
    <x v="6"/>
  </r>
  <r>
    <n v="708"/>
    <s v="Ortega LLC"/>
    <s v="Secured bifurcated intranet"/>
    <n v="1700"/>
    <n v="12020"/>
    <x v="1"/>
    <n v="137"/>
    <x v="5"/>
    <s v="CHF"/>
    <n v="1495429200"/>
    <x v="653"/>
    <b v="0"/>
    <b v="0"/>
    <s v="theater/plays"/>
    <n v="7.1511764705882355"/>
    <n v="6078.5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654"/>
    <b v="0"/>
    <b v="0"/>
    <s v="theater/plays"/>
    <n v="1.4428571428571428"/>
    <n v="7070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55"/>
    <b v="0"/>
    <b v="1"/>
    <s v="theater/plays"/>
    <n v="1.5076744186046511"/>
    <n v="3241.5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656"/>
    <b v="1"/>
    <b v="1"/>
    <s v="theater/plays"/>
    <n v="0.20548387096774193"/>
    <n v="637"/>
    <x v="3"/>
    <x v="3"/>
  </r>
  <r>
    <n v="712"/>
    <s v="Garza-Bryant"/>
    <s v="Programmable leadingedge contingency"/>
    <n v="800"/>
    <n v="14725"/>
    <x v="1"/>
    <n v="202"/>
    <x v="1"/>
    <s v="USD"/>
    <n v="1467954000"/>
    <x v="657"/>
    <b v="0"/>
    <b v="0"/>
    <s v="theater/plays"/>
    <n v="18.658750000000001"/>
    <n v="7463.5"/>
    <x v="3"/>
    <x v="3"/>
  </r>
  <r>
    <n v="713"/>
    <s v="Mays LLC"/>
    <s v="Multi-layered global groupware"/>
    <n v="6900"/>
    <n v="11174"/>
    <x v="1"/>
    <n v="103"/>
    <x v="1"/>
    <s v="USD"/>
    <n v="1471842000"/>
    <x v="89"/>
    <b v="0"/>
    <b v="0"/>
    <s v="publishing/radio &amp; podcasts"/>
    <n v="1.6343478260869566"/>
    <n v="5638.5"/>
    <x v="5"/>
    <x v="15"/>
  </r>
  <r>
    <n v="714"/>
    <s v="Evans-Jones"/>
    <s v="Switchable methodical superstructure"/>
    <n v="38500"/>
    <n v="182036"/>
    <x v="1"/>
    <n v="1785"/>
    <x v="1"/>
    <s v="USD"/>
    <n v="1408424400"/>
    <x v="658"/>
    <b v="0"/>
    <b v="0"/>
    <s v="music/rock"/>
    <n v="4.7745714285714289"/>
    <n v="91910.5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438"/>
    <b v="0"/>
    <b v="0"/>
    <s v="games/mobile games"/>
    <n v="0.25022033898305085"/>
    <n v="14763"/>
    <x v="6"/>
    <x v="20"/>
  </r>
  <r>
    <n v="716"/>
    <s v="Tapia, Kramer and Hicks"/>
    <s v="Advanced modular moderator"/>
    <n v="2000"/>
    <n v="10353"/>
    <x v="1"/>
    <n v="157"/>
    <x v="1"/>
    <s v="USD"/>
    <n v="1373432400"/>
    <x v="659"/>
    <b v="0"/>
    <b v="1"/>
    <s v="theater/plays"/>
    <n v="5.2549999999999999"/>
    <n v="5255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60"/>
    <b v="0"/>
    <b v="0"/>
    <s v="film &amp; video/documentary"/>
    <n v="2.5755357142857145"/>
    <n v="7211.5"/>
    <x v="4"/>
    <x v="4"/>
  </r>
  <r>
    <n v="718"/>
    <s v="Reyes PLC"/>
    <s v="Expanded optimal pricing structure"/>
    <n v="8300"/>
    <n v="8317"/>
    <x v="1"/>
    <n v="297"/>
    <x v="1"/>
    <s v="USD"/>
    <n v="1371445200"/>
    <x v="661"/>
    <b v="0"/>
    <b v="0"/>
    <s v="technology/wearables"/>
    <n v="1.0378313253012048"/>
    <n v="4307"/>
    <x v="2"/>
    <x v="8"/>
  </r>
  <r>
    <n v="719"/>
    <s v="Pace, Simpson and Watkins"/>
    <s v="Down-sized uniform ability"/>
    <n v="6900"/>
    <n v="10557"/>
    <x v="1"/>
    <n v="123"/>
    <x v="1"/>
    <s v="USD"/>
    <n v="1338267600"/>
    <x v="662"/>
    <b v="0"/>
    <b v="0"/>
    <s v="publishing/fiction"/>
    <n v="1.5478260869565217"/>
    <n v="5340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236"/>
    <b v="0"/>
    <b v="1"/>
    <s v="theater/plays"/>
    <n v="0.37528735632183907"/>
    <n v="1632.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63"/>
    <b v="0"/>
    <b v="0"/>
    <s v="music/rock"/>
    <n v="4.4409385113268605E-2"/>
    <n v="2744.5"/>
    <x v="1"/>
    <x v="1"/>
  </r>
  <r>
    <n v="722"/>
    <s v="Thomas-Simmons"/>
    <s v="Proactive 24hour frame"/>
    <n v="48500"/>
    <n v="75906"/>
    <x v="1"/>
    <n v="3036"/>
    <x v="1"/>
    <s v="USD"/>
    <n v="1509948000"/>
    <x v="202"/>
    <b v="0"/>
    <b v="0"/>
    <s v="film &amp; video/documentary"/>
    <n v="1.6276701030927836"/>
    <n v="39471"/>
    <x v="4"/>
    <x v="4"/>
  </r>
  <r>
    <n v="723"/>
    <s v="Beck-Knight"/>
    <s v="Exclusive fresh-thinking model"/>
    <n v="4900"/>
    <n v="13250"/>
    <x v="1"/>
    <n v="144"/>
    <x v="2"/>
    <s v="AUD"/>
    <n v="1456898400"/>
    <x v="664"/>
    <b v="0"/>
    <b v="0"/>
    <s v="theater/plays"/>
    <n v="2.7334693877551022"/>
    <n v="6697"/>
    <x v="3"/>
    <x v="3"/>
  </r>
  <r>
    <n v="724"/>
    <s v="Mccoy Ltd"/>
    <s v="Business-focused encompassing intranet"/>
    <n v="8400"/>
    <n v="11261"/>
    <x v="1"/>
    <n v="121"/>
    <x v="4"/>
    <s v="GBP"/>
    <n v="1413954000"/>
    <x v="665"/>
    <b v="0"/>
    <b v="1"/>
    <s v="theater/plays"/>
    <n v="1.355"/>
    <n v="5691"/>
    <x v="3"/>
    <x v="3"/>
  </r>
  <r>
    <n v="725"/>
    <s v="Dawson-Tyler"/>
    <s v="Optional 6thgeneration access"/>
    <n v="193200"/>
    <n v="97369"/>
    <x v="0"/>
    <n v="1596"/>
    <x v="1"/>
    <s v="USD"/>
    <n v="1416031200"/>
    <x v="666"/>
    <b v="0"/>
    <b v="0"/>
    <s v="games/mobile games"/>
    <n v="0.51224120082815738"/>
    <n v="49482.5"/>
    <x v="6"/>
    <x v="20"/>
  </r>
  <r>
    <n v="726"/>
    <s v="Johns-Thomas"/>
    <s v="Realigned web-enabled functionalities"/>
    <n v="54300"/>
    <n v="48227"/>
    <x v="3"/>
    <n v="524"/>
    <x v="1"/>
    <s v="USD"/>
    <n v="1287982800"/>
    <x v="602"/>
    <b v="0"/>
    <b v="1"/>
    <s v="theater/plays"/>
    <n v="0.8978084714548803"/>
    <n v="24375.5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667"/>
    <b v="0"/>
    <b v="0"/>
    <s v="technology/web"/>
    <n v="1.6703370786516853"/>
    <n v="7433"/>
    <x v="2"/>
    <x v="2"/>
  </r>
  <r>
    <n v="728"/>
    <s v="Stewart Inc"/>
    <s v="Versatile mission-critical knowledgebase"/>
    <n v="4200"/>
    <n v="735"/>
    <x v="0"/>
    <n v="10"/>
    <x v="1"/>
    <s v="USD"/>
    <n v="1464152400"/>
    <x v="668"/>
    <b v="0"/>
    <b v="0"/>
    <s v="theater/plays"/>
    <n v="0.17738095238095239"/>
    <n v="372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9"/>
    <b v="0"/>
    <b v="0"/>
    <s v="film &amp; video/drama"/>
    <n v="1.8783928571428572"/>
    <n v="5259.5"/>
    <x v="4"/>
    <x v="6"/>
  </r>
  <r>
    <n v="730"/>
    <s v="Carson PLC"/>
    <s v="Visionary system-worthy attitude"/>
    <n v="28800"/>
    <n v="118847"/>
    <x v="1"/>
    <n v="1071"/>
    <x v="0"/>
    <s v="CAD"/>
    <n v="1432357200"/>
    <x v="670"/>
    <b v="0"/>
    <b v="0"/>
    <s v="technology/wearables"/>
    <n v="4.1638194444444441"/>
    <n v="59959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01"/>
    <b v="0"/>
    <b v="0"/>
    <s v="technology/web"/>
    <n v="0.92987500000000001"/>
    <n v="3719.5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71"/>
    <b v="0"/>
    <b v="1"/>
    <s v="music/rock"/>
    <n v="0.92942735042735047"/>
    <n v="54371.5"/>
    <x v="1"/>
    <x v="1"/>
  </r>
  <r>
    <n v="733"/>
    <s v="Marquez-Kerr"/>
    <s v="Automated hybrid orchestration"/>
    <n v="15800"/>
    <n v="83267"/>
    <x v="1"/>
    <n v="980"/>
    <x v="1"/>
    <s v="USD"/>
    <n v="1406178000"/>
    <x v="672"/>
    <b v="0"/>
    <b v="0"/>
    <s v="music/metal"/>
    <n v="5.3320886075949367"/>
    <n v="42123.5"/>
    <x v="1"/>
    <x v="16"/>
  </r>
  <r>
    <n v="734"/>
    <s v="Stone PLC"/>
    <s v="Exclusive 5thgeneration leverage"/>
    <n v="4200"/>
    <n v="13404"/>
    <x v="1"/>
    <n v="536"/>
    <x v="1"/>
    <s v="USD"/>
    <n v="1485583200"/>
    <x v="673"/>
    <b v="0"/>
    <b v="1"/>
    <s v="theater/plays"/>
    <n v="3.3190476190476192"/>
    <n v="6970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74"/>
    <b v="0"/>
    <b v="0"/>
    <s v="photography/photography books"/>
    <n v="3.5955525606469001"/>
    <n v="66697.5"/>
    <x v="7"/>
    <x v="14"/>
  </r>
  <r>
    <n v="736"/>
    <s v="Silva-Hawkins"/>
    <s v="Proactive heuristic orchestration"/>
    <n v="7700"/>
    <n v="2533"/>
    <x v="3"/>
    <n v="29"/>
    <x v="1"/>
    <s v="USD"/>
    <n v="1424412000"/>
    <x v="675"/>
    <b v="0"/>
    <b v="0"/>
    <s v="publishing/nonfiction"/>
    <n v="0.3327272727272727"/>
    <n v="1281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6"/>
    <b v="0"/>
    <b v="0"/>
    <s v="music/indie rock"/>
    <n v="1.4075675675675676"/>
    <n v="2604"/>
    <x v="1"/>
    <x v="7"/>
  </r>
  <r>
    <n v="738"/>
    <s v="Garcia Group"/>
    <s v="Extended zero administration software"/>
    <n v="74700"/>
    <n v="1557"/>
    <x v="0"/>
    <n v="15"/>
    <x v="1"/>
    <s v="USD"/>
    <n v="1416117600"/>
    <x v="677"/>
    <b v="0"/>
    <b v="1"/>
    <s v="theater/plays"/>
    <n v="2.104417670682731E-2"/>
    <n v="786"/>
    <x v="3"/>
    <x v="3"/>
  </r>
  <r>
    <n v="739"/>
    <s v="Meyer-Avila"/>
    <s v="Multi-tiered discrete support"/>
    <n v="10000"/>
    <n v="6100"/>
    <x v="0"/>
    <n v="191"/>
    <x v="1"/>
    <s v="USD"/>
    <n v="1340946000"/>
    <x v="678"/>
    <b v="0"/>
    <b v="0"/>
    <s v="music/indie rock"/>
    <n v="0.62909999999999999"/>
    <n v="3145.5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9"/>
    <b v="0"/>
    <b v="0"/>
    <s v="theater/plays"/>
    <n v="0.30339622641509434"/>
    <n v="804"/>
    <x v="3"/>
    <x v="3"/>
  </r>
  <r>
    <n v="741"/>
    <s v="Garcia Ltd"/>
    <s v="Balanced mobile alliance"/>
    <n v="1200"/>
    <n v="14150"/>
    <x v="1"/>
    <n v="130"/>
    <x v="1"/>
    <s v="USD"/>
    <n v="1274590800"/>
    <x v="680"/>
    <b v="0"/>
    <b v="0"/>
    <s v="theater/plays"/>
    <n v="11.9"/>
    <n v="7140"/>
    <x v="3"/>
    <x v="3"/>
  </r>
  <r>
    <n v="742"/>
    <s v="West-Stevens"/>
    <s v="Reactive solution-oriented groupware"/>
    <n v="1200"/>
    <n v="13513"/>
    <x v="1"/>
    <n v="122"/>
    <x v="1"/>
    <s v="USD"/>
    <n v="1263880800"/>
    <x v="681"/>
    <b v="0"/>
    <b v="0"/>
    <s v="music/electric music"/>
    <n v="11.362500000000001"/>
    <n v="6817.5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82"/>
    <b v="0"/>
    <b v="1"/>
    <s v="theater/plays"/>
    <n v="0.1335897435897436"/>
    <n v="260.5"/>
    <x v="3"/>
    <x v="3"/>
  </r>
  <r>
    <n v="744"/>
    <s v="Fitzgerald Group"/>
    <s v="Intuitive exuding initiative"/>
    <n v="2000"/>
    <n v="14240"/>
    <x v="1"/>
    <n v="140"/>
    <x v="1"/>
    <s v="USD"/>
    <n v="1533877200"/>
    <x v="683"/>
    <b v="0"/>
    <b v="1"/>
    <s v="theater/plays"/>
    <n v="7.19"/>
    <n v="7190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84"/>
    <b v="0"/>
    <b v="0"/>
    <s v="technology/wearables"/>
    <n v="0.3079710144927536"/>
    <n v="1062.5"/>
    <x v="2"/>
    <x v="8"/>
  </r>
  <r>
    <n v="746"/>
    <s v="Edwards LLC"/>
    <s v="Automated system-worthy structure"/>
    <n v="55800"/>
    <n v="118580"/>
    <x v="1"/>
    <n v="3388"/>
    <x v="1"/>
    <s v="USD"/>
    <n v="1318136400"/>
    <x v="685"/>
    <b v="0"/>
    <b v="0"/>
    <s v="technology/web"/>
    <n v="2.1858064516129034"/>
    <n v="60984"/>
    <x v="2"/>
    <x v="2"/>
  </r>
  <r>
    <n v="747"/>
    <s v="Greer and Sons"/>
    <s v="Secured clear-thinking intranet"/>
    <n v="4900"/>
    <n v="11214"/>
    <x v="1"/>
    <n v="280"/>
    <x v="1"/>
    <s v="USD"/>
    <n v="1283403600"/>
    <x v="488"/>
    <b v="0"/>
    <b v="0"/>
    <s v="theater/plays"/>
    <n v="2.3457142857142856"/>
    <n v="5747"/>
    <x v="3"/>
    <x v="3"/>
  </r>
  <r>
    <n v="748"/>
    <s v="Martinez PLC"/>
    <s v="Cloned actuating architecture"/>
    <n v="194900"/>
    <n v="68137"/>
    <x v="3"/>
    <n v="614"/>
    <x v="1"/>
    <s v="USD"/>
    <n v="1267423200"/>
    <x v="686"/>
    <b v="0"/>
    <b v="1"/>
    <s v="film &amp; video/animation"/>
    <n v="0.35275012827090818"/>
    <n v="34375.5"/>
    <x v="4"/>
    <x v="10"/>
  </r>
  <r>
    <n v="749"/>
    <s v="Hunter-Logan"/>
    <s v="Down-sized needs-based task-force"/>
    <n v="8600"/>
    <n v="13527"/>
    <x v="1"/>
    <n v="366"/>
    <x v="6"/>
    <s v="EUR"/>
    <n v="1412744400"/>
    <x v="687"/>
    <b v="0"/>
    <b v="1"/>
    <s v="technology/wearables"/>
    <n v="1.6154651162790699"/>
    <n v="6946.5"/>
    <x v="2"/>
    <x v="8"/>
  </r>
  <r>
    <n v="750"/>
    <s v="Ramos and Sons"/>
    <s v="Extended responsive Internet solution"/>
    <n v="100"/>
    <n v="1"/>
    <x v="0"/>
    <n v="1"/>
    <x v="4"/>
    <s v="GBP"/>
    <n v="1277960400"/>
    <x v="688"/>
    <b v="0"/>
    <b v="0"/>
    <s v="music/electric music"/>
    <n v="0.02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9"/>
    <b v="1"/>
    <b v="1"/>
    <s v="publishing/nonfiction"/>
    <n v="2.3980555555555556"/>
    <n v="4316.5"/>
    <x v="5"/>
    <x v="9"/>
  </r>
  <r>
    <n v="752"/>
    <s v="Lowery Group"/>
    <s v="Sharable motivating emulation"/>
    <n v="5800"/>
    <n v="5362"/>
    <x v="3"/>
    <n v="114"/>
    <x v="1"/>
    <s v="USD"/>
    <n v="1280984400"/>
    <x v="690"/>
    <b v="0"/>
    <b v="1"/>
    <s v="theater/plays"/>
    <n v="0.94413793103448274"/>
    <n v="2738"/>
    <x v="3"/>
    <x v="3"/>
  </r>
  <r>
    <n v="753"/>
    <s v="Guerrero-Griffin"/>
    <s v="Networked web-enabled product"/>
    <n v="4700"/>
    <n v="12065"/>
    <x v="1"/>
    <n v="137"/>
    <x v="1"/>
    <s v="USD"/>
    <n v="1274590800"/>
    <x v="691"/>
    <b v="0"/>
    <b v="0"/>
    <s v="photography/photography books"/>
    <n v="2.5961702127659576"/>
    <n v="6101"/>
    <x v="7"/>
    <x v="14"/>
  </r>
  <r>
    <n v="754"/>
    <s v="Perez, Reed and Lee"/>
    <s v="Advanced dedicated encoding"/>
    <n v="70400"/>
    <n v="118603"/>
    <x v="1"/>
    <n v="3205"/>
    <x v="1"/>
    <s v="USD"/>
    <n v="1351400400"/>
    <x v="424"/>
    <b v="0"/>
    <b v="0"/>
    <s v="theater/plays"/>
    <n v="1.7302272727272727"/>
    <n v="60904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231"/>
    <b v="0"/>
    <b v="1"/>
    <s v="theater/plays"/>
    <n v="1.7297777777777779"/>
    <n v="3892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92"/>
    <b v="0"/>
    <b v="0"/>
    <s v="theater/plays"/>
    <n v="7.8346153846153843"/>
    <n v="5092.5"/>
    <x v="3"/>
    <x v="3"/>
  </r>
  <r>
    <n v="757"/>
    <s v="Callahan-Gilbert"/>
    <s v="Profit-focused motivating function"/>
    <n v="1400"/>
    <n v="5696"/>
    <x v="1"/>
    <n v="114"/>
    <x v="1"/>
    <s v="USD"/>
    <n v="1305176400"/>
    <x v="693"/>
    <b v="0"/>
    <b v="0"/>
    <s v="film &amp; video/drama"/>
    <n v="4.1500000000000004"/>
    <n v="2905"/>
    <x v="4"/>
    <x v="6"/>
  </r>
  <r>
    <n v="758"/>
    <s v="Logan-Miranda"/>
    <s v="Proactive systemic firmware"/>
    <n v="29600"/>
    <n v="167005"/>
    <x v="1"/>
    <n v="1518"/>
    <x v="0"/>
    <s v="CAD"/>
    <n v="1414126800"/>
    <x v="694"/>
    <b v="0"/>
    <b v="0"/>
    <s v="music/rock"/>
    <n v="5.6933445945945946"/>
    <n v="84261.5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236"/>
    <b v="0"/>
    <b v="0"/>
    <s v="music/electric music"/>
    <n v="0.69187462686567169"/>
    <n v="57944.5"/>
    <x v="1"/>
    <x v="5"/>
  </r>
  <r>
    <n v="760"/>
    <s v="Smith-Kennedy"/>
    <s v="Virtual heuristic hub"/>
    <n v="48300"/>
    <n v="16592"/>
    <x v="0"/>
    <n v="210"/>
    <x v="6"/>
    <s v="EUR"/>
    <n v="1564635600"/>
    <x v="695"/>
    <b v="0"/>
    <b v="1"/>
    <s v="games/video games"/>
    <n v="0.34786749482401658"/>
    <n v="8401"/>
    <x v="6"/>
    <x v="11"/>
  </r>
  <r>
    <n v="761"/>
    <s v="Mitchell-Lee"/>
    <s v="Customizable leadingedge model"/>
    <n v="2200"/>
    <n v="14420"/>
    <x v="1"/>
    <n v="166"/>
    <x v="1"/>
    <s v="USD"/>
    <n v="1500699600"/>
    <x v="696"/>
    <b v="0"/>
    <b v="0"/>
    <s v="music/rock"/>
    <n v="6.63"/>
    <n v="7293"/>
    <x v="1"/>
    <x v="1"/>
  </r>
  <r>
    <n v="762"/>
    <s v="Davis Ltd"/>
    <s v="Upgradable uniform service-desk"/>
    <n v="3500"/>
    <n v="6204"/>
    <x v="1"/>
    <n v="100"/>
    <x v="2"/>
    <s v="AUD"/>
    <n v="1354082400"/>
    <x v="697"/>
    <b v="0"/>
    <b v="0"/>
    <s v="music/jazz"/>
    <n v="1.8011428571428572"/>
    <n v="3152"/>
    <x v="1"/>
    <x v="17"/>
  </r>
  <r>
    <n v="763"/>
    <s v="Rowland PLC"/>
    <s v="Inverse client-driven product"/>
    <n v="5600"/>
    <n v="6338"/>
    <x v="1"/>
    <n v="235"/>
    <x v="1"/>
    <s v="USD"/>
    <n v="1336453200"/>
    <x v="698"/>
    <b v="0"/>
    <b v="1"/>
    <s v="theater/plays"/>
    <n v="1.1737500000000001"/>
    <n v="3286.5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9"/>
    <b v="0"/>
    <b v="0"/>
    <s v="music/rock"/>
    <n v="7.416363636363636"/>
    <n v="4079"/>
    <x v="1"/>
    <x v="1"/>
  </r>
  <r>
    <n v="765"/>
    <s v="Matthews LLC"/>
    <s v="Advanced transitional help-desk"/>
    <n v="3900"/>
    <n v="8125"/>
    <x v="1"/>
    <n v="198"/>
    <x v="1"/>
    <s v="USD"/>
    <n v="1492232400"/>
    <x v="489"/>
    <b v="1"/>
    <b v="1"/>
    <s v="music/indie rock"/>
    <n v="2.1341025641025642"/>
    <n v="4161.5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512"/>
    <b v="0"/>
    <b v="0"/>
    <s v="film &amp; video/science fiction"/>
    <n v="0.31737442922374431"/>
    <n v="6950.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700"/>
    <b v="0"/>
    <b v="0"/>
    <s v="publishing/translations"/>
    <n v="0.57494855967078184"/>
    <n v="27942.5"/>
    <x v="5"/>
    <x v="18"/>
  </r>
  <r>
    <n v="768"/>
    <s v="Ramirez-Calderon"/>
    <s v="Fundamental zero tolerance alliance"/>
    <n v="4800"/>
    <n v="11088"/>
    <x v="1"/>
    <n v="150"/>
    <x v="1"/>
    <s v="USD"/>
    <n v="1386741600"/>
    <x v="701"/>
    <b v="0"/>
    <b v="0"/>
    <s v="theater/plays"/>
    <n v="2.3412500000000001"/>
    <n v="5619"/>
    <x v="3"/>
    <x v="3"/>
  </r>
  <r>
    <n v="769"/>
    <s v="Johnson-Morales"/>
    <s v="Devolved 24hour forecast"/>
    <n v="125600"/>
    <n v="109106"/>
    <x v="0"/>
    <n v="3410"/>
    <x v="1"/>
    <s v="USD"/>
    <n v="1376542800"/>
    <x v="340"/>
    <b v="0"/>
    <b v="0"/>
    <s v="games/video games"/>
    <n v="0.89582802547770701"/>
    <n v="56258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702"/>
    <b v="0"/>
    <b v="1"/>
    <s v="theater/plays"/>
    <n v="2.7576744186046511"/>
    <n v="592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703"/>
    <b v="0"/>
    <b v="0"/>
    <s v="theater/plays"/>
    <n v="0.49910714285714286"/>
    <n v="1397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4"/>
    <b v="0"/>
    <b v="0"/>
    <s v="music/indie rock"/>
    <n v="1.1679478609625669"/>
    <n v="87362.5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5"/>
    <b v="0"/>
    <b v="0"/>
    <s v="theater/plays"/>
    <n v="1.9498681732580037"/>
    <n v="51769"/>
    <x v="3"/>
    <x v="3"/>
  </r>
  <r>
    <n v="774"/>
    <s v="Gonzalez-Snow"/>
    <s v="Polarized user-facing interface"/>
    <n v="5000"/>
    <n v="6775"/>
    <x v="1"/>
    <n v="78"/>
    <x v="6"/>
    <s v="EUR"/>
    <n v="1463979600"/>
    <x v="706"/>
    <b v="0"/>
    <b v="0"/>
    <s v="technology/web"/>
    <n v="1.3706"/>
    <n v="3426.5"/>
    <x v="2"/>
    <x v="2"/>
  </r>
  <r>
    <n v="775"/>
    <s v="Murphy LLC"/>
    <s v="Customer-focused non-volatile framework"/>
    <n v="9400"/>
    <n v="968"/>
    <x v="0"/>
    <n v="10"/>
    <x v="1"/>
    <s v="USD"/>
    <n v="1415253600"/>
    <x v="707"/>
    <b v="0"/>
    <b v="0"/>
    <s v="music/rock"/>
    <n v="0.10404255319148936"/>
    <n v="489"/>
    <x v="1"/>
    <x v="1"/>
  </r>
  <r>
    <n v="776"/>
    <s v="Taylor-Rowe"/>
    <s v="Synchronized multimedia frame"/>
    <n v="110800"/>
    <n v="72623"/>
    <x v="0"/>
    <n v="2201"/>
    <x v="1"/>
    <s v="USD"/>
    <n v="1562216400"/>
    <x v="708"/>
    <b v="0"/>
    <b v="0"/>
    <s v="theater/plays"/>
    <n v="0.67530685920577616"/>
    <n v="37412"/>
    <x v="3"/>
    <x v="3"/>
  </r>
  <r>
    <n v="777"/>
    <s v="Henderson Ltd"/>
    <s v="Open-architected stable algorithm"/>
    <n v="93800"/>
    <n v="45987"/>
    <x v="0"/>
    <n v="676"/>
    <x v="1"/>
    <s v="USD"/>
    <n v="1316754000"/>
    <x v="709"/>
    <b v="0"/>
    <b v="0"/>
    <s v="theater/plays"/>
    <n v="0.4974733475479744"/>
    <n v="23331.5"/>
    <x v="3"/>
    <x v="3"/>
  </r>
  <r>
    <n v="778"/>
    <s v="Moss-Guzman"/>
    <s v="Cross-platform optimizing website"/>
    <n v="1300"/>
    <n v="10243"/>
    <x v="1"/>
    <n v="174"/>
    <x v="5"/>
    <s v="CHF"/>
    <n v="1313211600"/>
    <x v="710"/>
    <b v="0"/>
    <b v="0"/>
    <s v="film &amp; video/animation"/>
    <n v="8.0130769230769232"/>
    <n v="5208.5"/>
    <x v="4"/>
    <x v="10"/>
  </r>
  <r>
    <n v="779"/>
    <s v="Webb Group"/>
    <s v="Public-key actuating projection"/>
    <n v="108700"/>
    <n v="87293"/>
    <x v="0"/>
    <n v="831"/>
    <x v="1"/>
    <s v="USD"/>
    <n v="1439528400"/>
    <x v="711"/>
    <b v="0"/>
    <b v="1"/>
    <s v="theater/plays"/>
    <n v="0.81070837166513343"/>
    <n v="44062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12"/>
    <b v="0"/>
    <b v="1"/>
    <s v="film &amp; video/drama"/>
    <n v="1.0950980392156864"/>
    <n v="2792.5"/>
    <x v="4"/>
    <x v="6"/>
  </r>
  <r>
    <n v="781"/>
    <s v="Thomas Ltd"/>
    <s v="Cross-group interactive architecture"/>
    <n v="8700"/>
    <n v="4414"/>
    <x v="3"/>
    <n v="56"/>
    <x v="5"/>
    <s v="CHF"/>
    <n v="1288501200"/>
    <x v="70"/>
    <b v="0"/>
    <b v="0"/>
    <s v="theater/plays"/>
    <n v="0.51379310344827589"/>
    <n v="2235"/>
    <x v="3"/>
    <x v="3"/>
  </r>
  <r>
    <n v="782"/>
    <s v="Williams and Sons"/>
    <s v="Centralized asymmetric framework"/>
    <n v="5100"/>
    <n v="10981"/>
    <x v="1"/>
    <n v="161"/>
    <x v="1"/>
    <s v="USD"/>
    <n v="1298959200"/>
    <x v="713"/>
    <b v="0"/>
    <b v="1"/>
    <s v="film &amp; video/animation"/>
    <n v="2.1847058823529411"/>
    <n v="5571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4"/>
    <b v="0"/>
    <b v="0"/>
    <s v="music/rock"/>
    <n v="1.4309459459459459"/>
    <n v="5294.5"/>
    <x v="1"/>
    <x v="1"/>
  </r>
  <r>
    <n v="784"/>
    <s v="Byrd Group"/>
    <s v="Profound fault-tolerant model"/>
    <n v="88900"/>
    <n v="102535"/>
    <x v="1"/>
    <n v="3308"/>
    <x v="1"/>
    <s v="USD"/>
    <n v="1457244000"/>
    <x v="715"/>
    <b v="0"/>
    <b v="0"/>
    <s v="technology/web"/>
    <n v="1.1905849268841395"/>
    <n v="52921.5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716"/>
    <b v="0"/>
    <b v="1"/>
    <s v="film &amp; video/animation"/>
    <n v="1.9501492537313432"/>
    <n v="6533"/>
    <x v="4"/>
    <x v="10"/>
  </r>
  <r>
    <n v="786"/>
    <s v="Smith-Brown"/>
    <s v="Object-based content-based ability"/>
    <n v="1500"/>
    <n v="10946"/>
    <x v="1"/>
    <n v="207"/>
    <x v="6"/>
    <s v="EUR"/>
    <n v="1522126800"/>
    <x v="717"/>
    <b v="0"/>
    <b v="1"/>
    <s v="music/jazz"/>
    <n v="7.4353333333333333"/>
    <n v="5576.5"/>
    <x v="1"/>
    <x v="17"/>
  </r>
  <r>
    <n v="787"/>
    <s v="Vance-Glover"/>
    <s v="Progressive coherent secured line"/>
    <n v="61200"/>
    <n v="60994"/>
    <x v="0"/>
    <n v="859"/>
    <x v="0"/>
    <s v="CAD"/>
    <n v="1305954000"/>
    <x v="718"/>
    <b v="0"/>
    <b v="0"/>
    <s v="music/rock"/>
    <n v="1.0106699346405228"/>
    <n v="30926.5"/>
    <x v="1"/>
    <x v="1"/>
  </r>
  <r>
    <n v="788"/>
    <s v="Joyce PLC"/>
    <s v="Synchronized directional capability"/>
    <n v="3600"/>
    <n v="3174"/>
    <x v="2"/>
    <n v="31"/>
    <x v="1"/>
    <s v="USD"/>
    <n v="1350709200"/>
    <x v="719"/>
    <b v="0"/>
    <b v="0"/>
    <s v="film &amp; video/animation"/>
    <n v="0.89027777777777772"/>
    <n v="1602.5"/>
    <x v="4"/>
    <x v="10"/>
  </r>
  <r>
    <n v="789"/>
    <s v="Kennedy-Miller"/>
    <s v="Cross-platform composite migration"/>
    <n v="9000"/>
    <n v="3351"/>
    <x v="0"/>
    <n v="45"/>
    <x v="1"/>
    <s v="USD"/>
    <n v="1401166800"/>
    <x v="115"/>
    <b v="0"/>
    <b v="0"/>
    <s v="theater/plays"/>
    <n v="0.37733333333333335"/>
    <n v="1698"/>
    <x v="3"/>
    <x v="3"/>
  </r>
  <r>
    <n v="790"/>
    <s v="White-Obrien"/>
    <s v="Operative local pricing structure"/>
    <n v="185900"/>
    <n v="56774"/>
    <x v="3"/>
    <n v="1113"/>
    <x v="1"/>
    <s v="USD"/>
    <n v="1266127200"/>
    <x v="720"/>
    <b v="0"/>
    <b v="0"/>
    <s v="theater/plays"/>
    <n v="0.31138784292630445"/>
    <n v="28943.5"/>
    <x v="3"/>
    <x v="3"/>
  </r>
  <r>
    <n v="791"/>
    <s v="Stafford, Hess and Raymond"/>
    <s v="Optional web-enabled extranet"/>
    <n v="2100"/>
    <n v="540"/>
    <x v="0"/>
    <n v="6"/>
    <x v="1"/>
    <s v="USD"/>
    <n v="1481436000"/>
    <x v="721"/>
    <b v="0"/>
    <b v="0"/>
    <s v="food/food trucks"/>
    <n v="0.26"/>
    <n v="273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22"/>
    <b v="0"/>
    <b v="1"/>
    <s v="theater/plays"/>
    <n v="0.34350000000000003"/>
    <n v="343.5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51"/>
    <b v="0"/>
    <b v="0"/>
    <s v="publishing/nonfiction"/>
    <n v="12.023636363636363"/>
    <n v="6613"/>
    <x v="5"/>
    <x v="9"/>
  </r>
  <r>
    <n v="794"/>
    <s v="Welch Inc"/>
    <s v="Optional optimal website"/>
    <n v="6600"/>
    <n v="8276"/>
    <x v="1"/>
    <n v="110"/>
    <x v="1"/>
    <s v="USD"/>
    <n v="1513922400"/>
    <x v="642"/>
    <b v="0"/>
    <b v="0"/>
    <s v="music/rock"/>
    <n v="1.2706060606060605"/>
    <n v="4193"/>
    <x v="1"/>
    <x v="1"/>
  </r>
  <r>
    <n v="795"/>
    <s v="Vasquez Inc"/>
    <s v="Stand-alone asynchronous functionalities"/>
    <n v="7100"/>
    <n v="1022"/>
    <x v="0"/>
    <n v="31"/>
    <x v="1"/>
    <s v="USD"/>
    <n v="1477976400"/>
    <x v="723"/>
    <b v="0"/>
    <b v="0"/>
    <s v="film &amp; video/drama"/>
    <n v="0.14830985915492959"/>
    <n v="526.5"/>
    <x v="4"/>
    <x v="6"/>
  </r>
  <r>
    <n v="796"/>
    <s v="Freeman-Ferguson"/>
    <s v="Profound full-range open system"/>
    <n v="7800"/>
    <n v="4275"/>
    <x v="0"/>
    <n v="78"/>
    <x v="1"/>
    <s v="USD"/>
    <n v="1407474000"/>
    <x v="724"/>
    <b v="0"/>
    <b v="1"/>
    <s v="games/mobile games"/>
    <n v="0.55807692307692303"/>
    <n v="2176.5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5"/>
    <b v="0"/>
    <b v="0"/>
    <s v="technology/web"/>
    <n v="1.1206578947368422"/>
    <n v="4258.5"/>
    <x v="2"/>
    <x v="2"/>
  </r>
  <r>
    <n v="798"/>
    <s v="Small-Fuentes"/>
    <s v="Seamless maximized product"/>
    <n v="3400"/>
    <n v="6408"/>
    <x v="1"/>
    <n v="121"/>
    <x v="1"/>
    <s v="USD"/>
    <n v="1338440400"/>
    <x v="726"/>
    <b v="0"/>
    <b v="1"/>
    <s v="theater/plays"/>
    <n v="1.9202941176470589"/>
    <n v="3264.5"/>
    <x v="3"/>
    <x v="3"/>
  </r>
  <r>
    <n v="799"/>
    <s v="Reid-Day"/>
    <s v="Devolved tertiary time-frame"/>
    <n v="84500"/>
    <n v="73522"/>
    <x v="0"/>
    <n v="1225"/>
    <x v="4"/>
    <s v="GBP"/>
    <n v="1454133600"/>
    <x v="727"/>
    <b v="0"/>
    <b v="0"/>
    <s v="theater/plays"/>
    <n v="0.88457988165680468"/>
    <n v="37373.5"/>
    <x v="3"/>
    <x v="3"/>
  </r>
  <r>
    <n v="800"/>
    <s v="Wallace LLC"/>
    <s v="Centralized regional function"/>
    <n v="100"/>
    <n v="1"/>
    <x v="0"/>
    <n v="1"/>
    <x v="5"/>
    <s v="CHF"/>
    <n v="1434085200"/>
    <x v="560"/>
    <b v="0"/>
    <b v="0"/>
    <s v="music/rock"/>
    <n v="0.02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8"/>
    <b v="0"/>
    <b v="1"/>
    <s v="photography/photography books"/>
    <n v="2.0752173913043479"/>
    <n v="2386.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339"/>
    <b v="0"/>
    <b v="0"/>
    <s v="photography/photography books"/>
    <n v="1.9932258064516128"/>
    <n v="6179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35"/>
    <b v="0"/>
    <b v="0"/>
    <s v="theater/plays"/>
    <n v="1.1081967213114754"/>
    <n v="3380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9"/>
    <b v="0"/>
    <b v="0"/>
    <s v="music/rock"/>
    <n v="2.7711538461538461"/>
    <n v="3602.5"/>
    <x v="1"/>
    <x v="1"/>
  </r>
  <r>
    <n v="805"/>
    <s v="Smith-Nguyen"/>
    <s v="Advanced intermediate Graphic Interface"/>
    <n v="9700"/>
    <n v="4932"/>
    <x v="0"/>
    <n v="67"/>
    <x v="2"/>
    <s v="AUD"/>
    <n v="1416031200"/>
    <x v="241"/>
    <b v="0"/>
    <b v="0"/>
    <s v="film &amp; video/documentary"/>
    <n v="0.51536082474226808"/>
    <n v="2499.5"/>
    <x v="4"/>
    <x v="4"/>
  </r>
  <r>
    <n v="806"/>
    <s v="Harmon-Madden"/>
    <s v="Adaptive holistic hub"/>
    <n v="700"/>
    <n v="8262"/>
    <x v="1"/>
    <n v="76"/>
    <x v="1"/>
    <s v="USD"/>
    <n v="1330927200"/>
    <x v="730"/>
    <b v="0"/>
    <b v="1"/>
    <s v="film &amp; video/drama"/>
    <n v="11.911428571428571"/>
    <n v="4169"/>
    <x v="4"/>
    <x v="6"/>
  </r>
  <r>
    <n v="807"/>
    <s v="Walker-Taylor"/>
    <s v="Automated uniform concept"/>
    <n v="700"/>
    <n v="1848"/>
    <x v="1"/>
    <n v="43"/>
    <x v="1"/>
    <s v="USD"/>
    <n v="1571115600"/>
    <x v="322"/>
    <b v="0"/>
    <b v="1"/>
    <s v="theater/plays"/>
    <n v="2.7014285714285715"/>
    <n v="945.5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31"/>
    <b v="0"/>
    <b v="0"/>
    <s v="food/food trucks"/>
    <n v="0.30807692307692308"/>
    <n v="801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32"/>
    <b v="0"/>
    <b v="0"/>
    <s v="film &amp; video/documentary"/>
    <n v="0.64377840909090911"/>
    <n v="45322"/>
    <x v="4"/>
    <x v="4"/>
  </r>
  <r>
    <n v="810"/>
    <s v="Ball-Fisher"/>
    <s v="Multi-layered intangible instruction set"/>
    <n v="6400"/>
    <n v="12360"/>
    <x v="1"/>
    <n v="221"/>
    <x v="1"/>
    <s v="USD"/>
    <n v="1511848800"/>
    <x v="157"/>
    <b v="0"/>
    <b v="1"/>
    <s v="theater/plays"/>
    <n v="1.96578125"/>
    <n v="6290.5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3"/>
    <b v="0"/>
    <b v="1"/>
    <s v="games/video games"/>
    <n v="0.77836756756756753"/>
    <n v="35999.5"/>
    <x v="6"/>
    <x v="11"/>
  </r>
  <r>
    <n v="812"/>
    <s v="Landry Group"/>
    <s v="Expanded value-added hardware"/>
    <n v="59700"/>
    <n v="134640"/>
    <x v="1"/>
    <n v="2805"/>
    <x v="0"/>
    <s v="CAD"/>
    <n v="1523854800"/>
    <x v="734"/>
    <b v="0"/>
    <b v="0"/>
    <s v="publishing/nonfiction"/>
    <n v="2.3022613065326634"/>
    <n v="68722.5"/>
    <x v="5"/>
    <x v="9"/>
  </r>
  <r>
    <n v="813"/>
    <s v="Buckley Group"/>
    <s v="Diverse high-level attitude"/>
    <n v="3200"/>
    <n v="7661"/>
    <x v="1"/>
    <n v="68"/>
    <x v="1"/>
    <s v="USD"/>
    <n v="1346043600"/>
    <x v="735"/>
    <b v="0"/>
    <b v="0"/>
    <s v="games/video games"/>
    <n v="2.4153125000000002"/>
    <n v="3864.5"/>
    <x v="6"/>
    <x v="11"/>
  </r>
  <r>
    <n v="814"/>
    <s v="Vincent PLC"/>
    <s v="Visionary 24hour analyzer"/>
    <n v="3200"/>
    <n v="2950"/>
    <x v="0"/>
    <n v="36"/>
    <x v="3"/>
    <s v="DKK"/>
    <n v="1464325200"/>
    <x v="736"/>
    <b v="0"/>
    <b v="1"/>
    <s v="music/rock"/>
    <n v="0.93312499999999998"/>
    <n v="1493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7"/>
    <b v="0"/>
    <b v="0"/>
    <s v="music/rock"/>
    <n v="1.3226666666666667"/>
    <n v="5952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738"/>
    <b v="1"/>
    <b v="1"/>
    <s v="theater/plays"/>
    <n v="6.21"/>
    <n v="7141.5"/>
    <x v="3"/>
    <x v="3"/>
  </r>
  <r>
    <n v="817"/>
    <s v="Alvarez-Bauer"/>
    <s v="Front-line intermediate moderator"/>
    <n v="51300"/>
    <n v="189192"/>
    <x v="1"/>
    <n v="2489"/>
    <x v="6"/>
    <s v="EUR"/>
    <n v="1556946000"/>
    <x v="739"/>
    <b v="0"/>
    <b v="1"/>
    <s v="publishing/nonfiction"/>
    <n v="3.7364717348927874"/>
    <n v="95840.5"/>
    <x v="5"/>
    <x v="9"/>
  </r>
  <r>
    <n v="818"/>
    <s v="Martinez LLC"/>
    <s v="Automated local secured line"/>
    <n v="700"/>
    <n v="7664"/>
    <x v="1"/>
    <n v="69"/>
    <x v="1"/>
    <s v="USD"/>
    <n v="1548050400"/>
    <x v="740"/>
    <b v="0"/>
    <b v="1"/>
    <s v="theater/plays"/>
    <n v="11.047142857142857"/>
    <n v="3866.5"/>
    <x v="3"/>
    <x v="3"/>
  </r>
  <r>
    <n v="819"/>
    <s v="Buck-Khan"/>
    <s v="Integrated bandwidth-monitored alliance"/>
    <n v="8900"/>
    <n v="4509"/>
    <x v="0"/>
    <n v="47"/>
    <x v="1"/>
    <s v="USD"/>
    <n v="1353736800"/>
    <x v="697"/>
    <b v="1"/>
    <b v="0"/>
    <s v="games/video games"/>
    <n v="0.51191011235955053"/>
    <n v="227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741"/>
    <b v="0"/>
    <b v="1"/>
    <s v="music/rock"/>
    <n v="8.1920000000000002"/>
    <n v="6144"/>
    <x v="1"/>
    <x v="1"/>
  </r>
  <r>
    <n v="821"/>
    <s v="Alvarez-Andrews"/>
    <s v="Extended impactful secured line"/>
    <n v="4900"/>
    <n v="14273"/>
    <x v="1"/>
    <n v="210"/>
    <x v="1"/>
    <s v="USD"/>
    <n v="1488261600"/>
    <x v="742"/>
    <b v="0"/>
    <b v="0"/>
    <s v="film &amp; video/documentary"/>
    <n v="2.9557142857142855"/>
    <n v="7241.5"/>
    <x v="4"/>
    <x v="4"/>
  </r>
  <r>
    <n v="822"/>
    <s v="Stewart and Sons"/>
    <s v="Distributed optimizing protocol"/>
    <n v="54000"/>
    <n v="188982"/>
    <x v="1"/>
    <n v="2100"/>
    <x v="1"/>
    <s v="USD"/>
    <n v="1393567200"/>
    <x v="743"/>
    <b v="0"/>
    <b v="0"/>
    <s v="music/rock"/>
    <n v="3.5385555555555555"/>
    <n v="95541"/>
    <x v="1"/>
    <x v="1"/>
  </r>
  <r>
    <n v="823"/>
    <s v="Dyer Inc"/>
    <s v="Secured well-modulated system engine"/>
    <n v="4100"/>
    <n v="14640"/>
    <x v="1"/>
    <n v="252"/>
    <x v="1"/>
    <s v="USD"/>
    <n v="1410325200"/>
    <x v="744"/>
    <b v="1"/>
    <b v="1"/>
    <s v="music/rock"/>
    <n v="3.6321951219512196"/>
    <n v="7446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269"/>
    <b v="0"/>
    <b v="1"/>
    <s v="publishing/nonfiction"/>
    <n v="1.2799529411764705"/>
    <n v="54398"/>
    <x v="5"/>
    <x v="9"/>
  </r>
  <r>
    <n v="825"/>
    <s v="Solomon PLC"/>
    <s v="Open-architected 24/7 infrastructure"/>
    <n v="3600"/>
    <n v="13950"/>
    <x v="1"/>
    <n v="157"/>
    <x v="4"/>
    <s v="GBP"/>
    <n v="1500958800"/>
    <x v="745"/>
    <b v="0"/>
    <b v="0"/>
    <s v="film &amp; video/shorts"/>
    <n v="3.9186111111111113"/>
    <n v="7053.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6"/>
    <b v="0"/>
    <b v="1"/>
    <s v="theater/plays"/>
    <n v="4.6396428571428574"/>
    <n v="6495.5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7"/>
    <b v="0"/>
    <b v="1"/>
    <s v="film &amp; video/drama"/>
    <n v="2.7026086956521738"/>
    <n v="310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503"/>
    <b v="0"/>
    <b v="0"/>
    <s v="theater/plays"/>
    <n v="0.69985915492957751"/>
    <n v="2484.5"/>
    <x v="3"/>
    <x v="3"/>
  </r>
  <r>
    <n v="829"/>
    <s v="Baker-Higgins"/>
    <s v="Vision-oriented scalable portal"/>
    <n v="9600"/>
    <n v="4929"/>
    <x v="0"/>
    <n v="154"/>
    <x v="1"/>
    <s v="USD"/>
    <n v="1433826000"/>
    <x v="748"/>
    <b v="0"/>
    <b v="0"/>
    <s v="theater/plays"/>
    <n v="0.52947916666666661"/>
    <n v="2541.5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330"/>
    <b v="0"/>
    <b v="0"/>
    <s v="theater/plays"/>
    <n v="1.1891447368421052E-2"/>
    <n v="723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9"/>
    <b v="0"/>
    <b v="0"/>
    <s v="photography/photography books"/>
    <n v="1.1333676622039135"/>
    <n v="550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50"/>
    <b v="1"/>
    <b v="0"/>
    <s v="publishing/translations"/>
    <n v="3.1817824074074075"/>
    <n v="68726.5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51"/>
    <b v="0"/>
    <b v="0"/>
    <s v="publishing/translations"/>
    <n v="1.6011764705882352"/>
    <n v="5444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451"/>
    <b v="0"/>
    <b v="0"/>
    <s v="theater/plays"/>
    <n v="1.5543835616438355"/>
    <n v="5673.5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52"/>
    <b v="0"/>
    <b v="0"/>
    <s v="technology/web"/>
    <n v="0.91778422273781901"/>
    <n v="39556.5"/>
    <x v="2"/>
    <x v="2"/>
  </r>
  <r>
    <n v="836"/>
    <s v="Macias Inc"/>
    <s v="Optimized didactic intranet"/>
    <n v="8100"/>
    <n v="6086"/>
    <x v="0"/>
    <n v="94"/>
    <x v="1"/>
    <s v="USD"/>
    <n v="1265349600"/>
    <x v="753"/>
    <b v="0"/>
    <b v="0"/>
    <s v="music/indie rock"/>
    <n v="0.76296296296296295"/>
    <n v="3090"/>
    <x v="1"/>
    <x v="7"/>
  </r>
  <r>
    <n v="837"/>
    <s v="Cook-Ortiz"/>
    <s v="Right-sized dedicated standardization"/>
    <n v="17700"/>
    <n v="150960"/>
    <x v="1"/>
    <n v="1797"/>
    <x v="1"/>
    <s v="USD"/>
    <n v="1301202000"/>
    <x v="754"/>
    <b v="0"/>
    <b v="0"/>
    <s v="music/jazz"/>
    <n v="8.6303389830508479"/>
    <n v="76378.5"/>
    <x v="1"/>
    <x v="17"/>
  </r>
  <r>
    <n v="838"/>
    <s v="Jordan-Fischer"/>
    <s v="Vision-oriented high-level extranet"/>
    <n v="6400"/>
    <n v="8890"/>
    <x v="1"/>
    <n v="261"/>
    <x v="1"/>
    <s v="USD"/>
    <n v="1538024400"/>
    <x v="755"/>
    <b v="0"/>
    <b v="0"/>
    <s v="theater/plays"/>
    <n v="1.4298437500000001"/>
    <n v="4575.5"/>
    <x v="3"/>
    <x v="3"/>
  </r>
  <r>
    <n v="839"/>
    <s v="Pierce-Ramirez"/>
    <s v="Organized scalable initiative"/>
    <n v="7700"/>
    <n v="14644"/>
    <x v="1"/>
    <n v="157"/>
    <x v="1"/>
    <s v="USD"/>
    <n v="1395032400"/>
    <x v="756"/>
    <b v="0"/>
    <b v="1"/>
    <s v="film &amp; video/documentary"/>
    <n v="1.9222077922077923"/>
    <n v="7400.5"/>
    <x v="4"/>
    <x v="4"/>
  </r>
  <r>
    <n v="840"/>
    <s v="Howell and Sons"/>
    <s v="Enhanced regional moderator"/>
    <n v="116300"/>
    <n v="116583"/>
    <x v="1"/>
    <n v="3533"/>
    <x v="1"/>
    <s v="USD"/>
    <n v="1405486800"/>
    <x v="757"/>
    <b v="0"/>
    <b v="1"/>
    <s v="theater/plays"/>
    <n v="1.0328116938950989"/>
    <n v="6005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8"/>
    <b v="0"/>
    <b v="0"/>
    <s v="technology/web"/>
    <n v="1.4446153846153846"/>
    <n v="6573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9"/>
    <b v="0"/>
    <b v="0"/>
    <s v="technology/wearables"/>
    <n v="5.7193333333333332"/>
    <n v="4289.5"/>
    <x v="2"/>
    <x v="8"/>
  </r>
  <r>
    <n v="843"/>
    <s v="Porter-Hicks"/>
    <s v="De-engineered next generation parallelism"/>
    <n v="8800"/>
    <n v="2703"/>
    <x v="0"/>
    <n v="33"/>
    <x v="1"/>
    <s v="USD"/>
    <n v="1535259600"/>
    <x v="760"/>
    <b v="0"/>
    <b v="0"/>
    <s v="photography/photography books"/>
    <n v="0.31090909090909091"/>
    <n v="1368"/>
    <x v="7"/>
    <x v="14"/>
  </r>
  <r>
    <n v="844"/>
    <s v="Rodriguez-Hansen"/>
    <s v="Intuitive cohesive groupware"/>
    <n v="8800"/>
    <n v="8747"/>
    <x v="3"/>
    <n v="94"/>
    <x v="1"/>
    <s v="USD"/>
    <n v="1327212000"/>
    <x v="761"/>
    <b v="0"/>
    <b v="0"/>
    <s v="film &amp; video/documentary"/>
    <n v="1.0046590909090909"/>
    <n v="4420.5"/>
    <x v="4"/>
    <x v="4"/>
  </r>
  <r>
    <n v="845"/>
    <s v="Williams LLC"/>
    <s v="Up-sized high-level access"/>
    <n v="69900"/>
    <n v="138087"/>
    <x v="1"/>
    <n v="1354"/>
    <x v="4"/>
    <s v="GBP"/>
    <n v="1526360400"/>
    <x v="78"/>
    <b v="0"/>
    <b v="0"/>
    <s v="technology/web"/>
    <n v="1.9948640915593705"/>
    <n v="69720.5"/>
    <x v="2"/>
    <x v="2"/>
  </r>
  <r>
    <n v="846"/>
    <s v="Cooper, Stanley and Bryant"/>
    <s v="Phased empowering success"/>
    <n v="1000"/>
    <n v="5085"/>
    <x v="1"/>
    <n v="48"/>
    <x v="1"/>
    <s v="USD"/>
    <n v="1532149200"/>
    <x v="762"/>
    <b v="1"/>
    <b v="1"/>
    <s v="technology/web"/>
    <n v="5.133"/>
    <n v="2566.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63"/>
    <b v="0"/>
    <b v="0"/>
    <s v="food/food trucks"/>
    <n v="2.4008510638297871"/>
    <n v="5642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4"/>
    <b v="0"/>
    <b v="0"/>
    <s v="film &amp; video/drama"/>
    <n v="3.4384375"/>
    <n v="5501.5"/>
    <x v="4"/>
    <x v="6"/>
  </r>
  <r>
    <n v="849"/>
    <s v="Jones-Ryan"/>
    <s v="Vision-oriented uniform instruction set"/>
    <n v="6700"/>
    <n v="8917"/>
    <x v="1"/>
    <n v="307"/>
    <x v="1"/>
    <s v="USD"/>
    <n v="1328767200"/>
    <x v="765"/>
    <b v="0"/>
    <b v="1"/>
    <s v="music/indie rock"/>
    <n v="1.3767164179104479"/>
    <n v="4612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539"/>
    <b v="1"/>
    <b v="0"/>
    <s v="music/rock"/>
    <n v="0.02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766"/>
    <b v="0"/>
    <b v="0"/>
    <s v="music/electric music"/>
    <n v="2.1046666666666667"/>
    <n v="6314"/>
    <x v="1"/>
    <x v="5"/>
  </r>
  <r>
    <n v="852"/>
    <s v="Brady Ltd"/>
    <s v="Open-source reciprocal standardization"/>
    <n v="4900"/>
    <n v="2505"/>
    <x v="0"/>
    <n v="31"/>
    <x v="1"/>
    <s v="USD"/>
    <n v="1310792400"/>
    <x v="422"/>
    <b v="0"/>
    <b v="1"/>
    <s v="games/video games"/>
    <n v="0.51755102040816325"/>
    <n v="1268"/>
    <x v="6"/>
    <x v="11"/>
  </r>
  <r>
    <n v="853"/>
    <s v="Collier LLC"/>
    <s v="Secured well-modulated projection"/>
    <n v="17100"/>
    <n v="111502"/>
    <x v="1"/>
    <n v="1467"/>
    <x v="0"/>
    <s v="CAD"/>
    <n v="1308546000"/>
    <x v="767"/>
    <b v="0"/>
    <b v="1"/>
    <s v="music/indie rock"/>
    <n v="6.6063742690058476"/>
    <n v="56484.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8"/>
    <b v="0"/>
    <b v="0"/>
    <s v="publishing/fiction"/>
    <n v="1.1518771929824561"/>
    <n v="98485.5"/>
    <x v="5"/>
    <x v="13"/>
  </r>
  <r>
    <n v="855"/>
    <s v="Moses-Terry"/>
    <s v="Horizontal clear-thinking framework"/>
    <n v="23400"/>
    <n v="23956"/>
    <x v="1"/>
    <n v="452"/>
    <x v="2"/>
    <s v="AUD"/>
    <n v="1308373200"/>
    <x v="214"/>
    <b v="0"/>
    <b v="0"/>
    <s v="theater/plays"/>
    <n v="1.043076923076923"/>
    <n v="12204"/>
    <x v="3"/>
    <x v="3"/>
  </r>
  <r>
    <n v="856"/>
    <s v="Williams and Sons"/>
    <s v="Profound composite core"/>
    <n v="2400"/>
    <n v="8558"/>
    <x v="1"/>
    <n v="158"/>
    <x v="1"/>
    <s v="USD"/>
    <n v="1335243600"/>
    <x v="769"/>
    <b v="0"/>
    <b v="0"/>
    <s v="food/food trucks"/>
    <n v="3.6316666666666668"/>
    <n v="4358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70"/>
    <b v="1"/>
    <b v="0"/>
    <s v="film &amp; video/shorts"/>
    <n v="1.4411320754716981"/>
    <n v="3819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71"/>
    <b v="1"/>
    <b v="0"/>
    <s v="food/food trucks"/>
    <n v="0.70325000000000004"/>
    <n v="1406.5"/>
    <x v="0"/>
    <x v="0"/>
  </r>
  <r>
    <n v="859"/>
    <s v="Martinez Ltd"/>
    <s v="Multi-layered upward-trending groupware"/>
    <n v="7300"/>
    <n v="2594"/>
    <x v="0"/>
    <n v="63"/>
    <x v="1"/>
    <s v="USD"/>
    <n v="1362117600"/>
    <x v="250"/>
    <b v="0"/>
    <b v="1"/>
    <s v="theater/plays"/>
    <n v="0.36397260273972604"/>
    <n v="1328.5"/>
    <x v="3"/>
    <x v="3"/>
  </r>
  <r>
    <n v="860"/>
    <s v="Lee PLC"/>
    <s v="Re-contextualized leadingedge firmware"/>
    <n v="2000"/>
    <n v="5033"/>
    <x v="1"/>
    <n v="65"/>
    <x v="1"/>
    <s v="USD"/>
    <n v="1550556000"/>
    <x v="772"/>
    <b v="0"/>
    <b v="1"/>
    <s v="technology/wearables"/>
    <n v="2.5489999999999999"/>
    <n v="254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3"/>
    <b v="0"/>
    <b v="0"/>
    <s v="theater/plays"/>
    <n v="1.0772727272727274"/>
    <n v="4740"/>
    <x v="3"/>
    <x v="3"/>
  </r>
  <r>
    <n v="862"/>
    <s v="Lewis and Sons"/>
    <s v="Profound disintermediate open system"/>
    <n v="3500"/>
    <n v="6560"/>
    <x v="1"/>
    <n v="85"/>
    <x v="1"/>
    <s v="USD"/>
    <n v="1312174800"/>
    <x v="774"/>
    <b v="0"/>
    <b v="0"/>
    <s v="theater/plays"/>
    <n v="1.8985714285714286"/>
    <n v="3322.5"/>
    <x v="3"/>
    <x v="3"/>
  </r>
  <r>
    <n v="863"/>
    <s v="Davis-Johnson"/>
    <s v="Automated reciprocal protocol"/>
    <n v="1400"/>
    <n v="5415"/>
    <x v="1"/>
    <n v="217"/>
    <x v="1"/>
    <s v="USD"/>
    <n v="1434517200"/>
    <x v="331"/>
    <b v="0"/>
    <b v="1"/>
    <s v="film &amp; video/television"/>
    <n v="4.0228571428571431"/>
    <n v="2816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b v="0"/>
    <b v="0"/>
    <s v="film &amp; video/shorts"/>
    <n v="3.5064285714285712"/>
    <n v="7363.5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b v="0"/>
    <b v="0"/>
    <s v="theater/plays"/>
    <n v="1.898604938271605"/>
    <n v="76893.5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b v="0"/>
    <b v="0"/>
    <s v="photography/photography books"/>
    <n v="0.43732494529540483"/>
    <n v="39971.5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b v="0"/>
    <b v="0"/>
    <s v="food/food trucks"/>
    <n v="1.6868749999999999"/>
    <n v="4048.5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b v="0"/>
    <b v="0"/>
    <s v="theater/plays"/>
    <n v="1.8664285714285713"/>
    <n v="6532.5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b v="0"/>
    <b v="0"/>
    <s v="film &amp; video/drama"/>
    <n v="0.24028412600370599"/>
    <n v="19451"/>
    <x v="4"/>
    <x v="6"/>
  </r>
  <r>
    <n v="870"/>
    <s v="Hansen-Austin"/>
    <s v="Adaptive demand-driven encryption"/>
    <n v="7700"/>
    <n v="6920"/>
    <x v="0"/>
    <n v="121"/>
    <x v="1"/>
    <s v="USD"/>
    <n v="1440392400"/>
    <x v="781"/>
    <b v="0"/>
    <b v="0"/>
    <s v="theater/plays"/>
    <n v="0.91441558441558446"/>
    <n v="3520.5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782"/>
    <b v="0"/>
    <b v="1"/>
    <s v="theater/plays"/>
    <n v="2.7584895104895106"/>
    <n v="98616"/>
    <x v="3"/>
    <x v="3"/>
  </r>
  <r>
    <n v="872"/>
    <s v="Davis LLC"/>
    <s v="Compatible logistical paradigm"/>
    <n v="4700"/>
    <n v="7992"/>
    <x v="1"/>
    <n v="81"/>
    <x v="2"/>
    <s v="AUD"/>
    <n v="1535950800"/>
    <x v="783"/>
    <b v="0"/>
    <b v="0"/>
    <s v="film &amp; video/science fiction"/>
    <n v="1.7176595744680851"/>
    <n v="4036.5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393"/>
    <b v="0"/>
    <b v="0"/>
    <s v="photography/photography books"/>
    <n v="1.9276722090261282"/>
    <n v="40577.5"/>
    <x v="7"/>
    <x v="14"/>
  </r>
  <r>
    <n v="874"/>
    <s v="Chung-Nguyen"/>
    <s v="Managed discrete parallelism"/>
    <n v="40200"/>
    <n v="139468"/>
    <x v="1"/>
    <n v="4358"/>
    <x v="1"/>
    <s v="USD"/>
    <n v="1271998800"/>
    <x v="784"/>
    <b v="0"/>
    <b v="1"/>
    <s v="photography/photography books"/>
    <n v="3.5777611940298506"/>
    <n v="71913"/>
    <x v="7"/>
    <x v="14"/>
  </r>
  <r>
    <n v="875"/>
    <s v="Mueller-Harmon"/>
    <s v="Implemented tangible approach"/>
    <n v="7900"/>
    <n v="5465"/>
    <x v="0"/>
    <n v="67"/>
    <x v="1"/>
    <s v="USD"/>
    <n v="1294898400"/>
    <x v="785"/>
    <b v="0"/>
    <b v="0"/>
    <s v="music/rock"/>
    <n v="0.70025316455696207"/>
    <n v="2766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229"/>
    <b v="0"/>
    <b v="0"/>
    <s v="photography/photography books"/>
    <n v="0.26120481927710842"/>
    <n v="1084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6"/>
    <b v="0"/>
    <b v="0"/>
    <s v="food/food trucks"/>
    <n v="0.78152200488997559"/>
    <n v="63928.5"/>
    <x v="0"/>
    <x v="0"/>
  </r>
  <r>
    <n v="878"/>
    <s v="Lutz Group"/>
    <s v="Enterprise-wide foreground paradigm"/>
    <n v="2700"/>
    <n v="1012"/>
    <x v="0"/>
    <n v="12"/>
    <x v="6"/>
    <s v="EUR"/>
    <n v="1579068000"/>
    <x v="787"/>
    <b v="0"/>
    <b v="0"/>
    <s v="music/metal"/>
    <n v="0.37925925925925924"/>
    <n v="512"/>
    <x v="1"/>
    <x v="16"/>
  </r>
  <r>
    <n v="879"/>
    <s v="Ortiz Inc"/>
    <s v="Stand-alone incremental parallelism"/>
    <n v="1000"/>
    <n v="5438"/>
    <x v="1"/>
    <n v="53"/>
    <x v="1"/>
    <s v="USD"/>
    <n v="1487743200"/>
    <x v="341"/>
    <b v="0"/>
    <b v="0"/>
    <s v="publishing/nonfiction"/>
    <n v="5.4909999999999997"/>
    <n v="2745.5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b v="0"/>
    <b v="0"/>
    <s v="music/electric music"/>
    <n v="2.3137869822485206"/>
    <n v="97757.5"/>
    <x v="1"/>
    <x v="5"/>
  </r>
  <r>
    <n v="881"/>
    <s v="Charles Inc"/>
    <s v="Implemented object-oriented synergy"/>
    <n v="81300"/>
    <n v="31665"/>
    <x v="0"/>
    <n v="452"/>
    <x v="1"/>
    <s v="USD"/>
    <n v="1436418000"/>
    <x v="789"/>
    <b v="0"/>
    <b v="1"/>
    <s v="theater/plays"/>
    <n v="0.39504305043050431"/>
    <n v="16058.5"/>
    <x v="3"/>
    <x v="3"/>
  </r>
  <r>
    <n v="882"/>
    <s v="White-Rosario"/>
    <s v="Balanced demand-driven definition"/>
    <n v="800"/>
    <n v="2960"/>
    <x v="1"/>
    <n v="80"/>
    <x v="1"/>
    <s v="USD"/>
    <n v="1421820000"/>
    <x v="790"/>
    <b v="0"/>
    <b v="0"/>
    <s v="theater/plays"/>
    <n v="3.8"/>
    <n v="1520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1"/>
    <b v="0"/>
    <b v="0"/>
    <s v="film &amp; video/shorts"/>
    <n v="2.4358823529411766"/>
    <n v="4141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2"/>
    <b v="0"/>
    <b v="1"/>
    <s v="theater/plays"/>
    <n v="0.65140515222482431"/>
    <n v="55630"/>
    <x v="3"/>
    <x v="3"/>
  </r>
  <r>
    <n v="885"/>
    <s v="Lynch Ltd"/>
    <s v="Virtual analyzing collaboration"/>
    <n v="1800"/>
    <n v="2129"/>
    <x v="1"/>
    <n v="52"/>
    <x v="1"/>
    <s v="USD"/>
    <n v="1275800400"/>
    <x v="556"/>
    <b v="0"/>
    <b v="0"/>
    <s v="theater/plays"/>
    <n v="1.2116666666666667"/>
    <n v="1090.5"/>
    <x v="3"/>
    <x v="3"/>
  </r>
  <r>
    <n v="886"/>
    <s v="Sanders LLC"/>
    <s v="Multi-tiered explicit focus group"/>
    <n v="150600"/>
    <n v="127745"/>
    <x v="0"/>
    <n v="1825"/>
    <x v="1"/>
    <s v="USD"/>
    <n v="1282798800"/>
    <x v="488"/>
    <b v="0"/>
    <b v="0"/>
    <s v="music/indie rock"/>
    <n v="0.86035856573705183"/>
    <n v="64785"/>
    <x v="1"/>
    <x v="7"/>
  </r>
  <r>
    <n v="887"/>
    <s v="Cooper LLC"/>
    <s v="Multi-layered systematic knowledgebase"/>
    <n v="7800"/>
    <n v="2289"/>
    <x v="0"/>
    <n v="31"/>
    <x v="1"/>
    <s v="USD"/>
    <n v="1437109200"/>
    <x v="232"/>
    <b v="0"/>
    <b v="1"/>
    <s v="theater/plays"/>
    <n v="0.29743589743589743"/>
    <n v="1160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3"/>
    <b v="0"/>
    <b v="0"/>
    <s v="theater/plays"/>
    <n v="2.1489655172413795"/>
    <n v="6232"/>
    <x v="3"/>
    <x v="3"/>
  </r>
  <r>
    <n v="889"/>
    <s v="Santos Group"/>
    <s v="Secured dynamic capacity"/>
    <n v="5600"/>
    <n v="9508"/>
    <x v="1"/>
    <n v="122"/>
    <x v="1"/>
    <s v="USD"/>
    <n v="1394600400"/>
    <x v="794"/>
    <b v="0"/>
    <b v="1"/>
    <s v="music/electric music"/>
    <n v="1.7196428571428573"/>
    <n v="4815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138"/>
    <b v="0"/>
    <b v="0"/>
    <s v="music/indie rock"/>
    <n v="1.1705282738095237"/>
    <n v="78659.5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5"/>
    <b v="0"/>
    <b v="0"/>
    <s v="film &amp; video/documentary"/>
    <n v="2.641"/>
    <n v="3961.5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6"/>
    <b v="0"/>
    <b v="0"/>
    <s v="publishing/translations"/>
    <n v="2.3361666666666667"/>
    <n v="7008.5"/>
    <x v="5"/>
    <x v="18"/>
  </r>
  <r>
    <n v="893"/>
    <s v="Collins-Martinez"/>
    <s v="Progressive grid-enabled website"/>
    <n v="8400"/>
    <n v="10770"/>
    <x v="1"/>
    <n v="199"/>
    <x v="6"/>
    <s v="EUR"/>
    <n v="1434344400"/>
    <x v="797"/>
    <b v="0"/>
    <b v="1"/>
    <s v="film &amp; video/documentary"/>
    <n v="1.3058333333333334"/>
    <n v="5484.5"/>
    <x v="4"/>
    <x v="4"/>
  </r>
  <r>
    <n v="894"/>
    <s v="Barrett Inc"/>
    <s v="Organic cohesive neural-net"/>
    <n v="1700"/>
    <n v="3208"/>
    <x v="1"/>
    <n v="56"/>
    <x v="4"/>
    <s v="GBP"/>
    <n v="1373518800"/>
    <x v="798"/>
    <b v="0"/>
    <b v="1"/>
    <s v="film &amp; video/television"/>
    <n v="1.92"/>
    <n v="1632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799"/>
    <b v="0"/>
    <b v="0"/>
    <s v="theater/plays"/>
    <n v="7.0181476846057578E-2"/>
    <n v="5607.5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0"/>
    <b v="0"/>
    <b v="1"/>
    <s v="food/food trucks"/>
    <n v="7.8180808080808077"/>
    <n v="77399"/>
    <x v="0"/>
    <x v="0"/>
  </r>
  <r>
    <n v="897"/>
    <s v="Berry-Cannon"/>
    <s v="Organized discrete encoding"/>
    <n v="8800"/>
    <n v="2437"/>
    <x v="0"/>
    <n v="27"/>
    <x v="1"/>
    <s v="USD"/>
    <n v="1556427600"/>
    <x v="368"/>
    <b v="0"/>
    <b v="0"/>
    <s v="theater/plays"/>
    <n v="0.28000000000000003"/>
    <n v="1232"/>
    <x v="3"/>
    <x v="3"/>
  </r>
  <r>
    <n v="898"/>
    <s v="Davis-Gonzalez"/>
    <s v="Balanced regional flexibility"/>
    <n v="179100"/>
    <n v="93991"/>
    <x v="0"/>
    <n v="1221"/>
    <x v="1"/>
    <s v="USD"/>
    <n v="1576476000"/>
    <x v="801"/>
    <b v="0"/>
    <b v="0"/>
    <s v="film &amp; video/documentary"/>
    <n v="0.53161362367392517"/>
    <n v="47606"/>
    <x v="4"/>
    <x v="4"/>
  </r>
  <r>
    <n v="899"/>
    <s v="Best-Young"/>
    <s v="Implemented multimedia time-frame"/>
    <n v="3100"/>
    <n v="12620"/>
    <x v="1"/>
    <n v="123"/>
    <x v="5"/>
    <s v="CHF"/>
    <n v="1381122000"/>
    <x v="802"/>
    <b v="0"/>
    <b v="0"/>
    <s v="music/jazz"/>
    <n v="4.1106451612903223"/>
    <n v="6371.5"/>
    <x v="1"/>
    <x v="17"/>
  </r>
  <r>
    <n v="900"/>
    <s v="Powers, Smith and Deleon"/>
    <s v="Enhanced uniform service-desk"/>
    <n v="100"/>
    <n v="2"/>
    <x v="0"/>
    <n v="1"/>
    <x v="1"/>
    <s v="USD"/>
    <n v="1411102800"/>
    <x v="803"/>
    <b v="0"/>
    <b v="1"/>
    <s v="technology/web"/>
    <n v="0.03"/>
    <n v="1.5"/>
    <x v="2"/>
    <x v="2"/>
  </r>
  <r>
    <n v="901"/>
    <s v="Hogan Group"/>
    <s v="Versatile bottom-line definition"/>
    <n v="5600"/>
    <n v="8746"/>
    <x v="1"/>
    <n v="159"/>
    <x v="1"/>
    <s v="USD"/>
    <n v="1531803600"/>
    <x v="482"/>
    <b v="0"/>
    <b v="1"/>
    <s v="music/rock"/>
    <n v="1.5901785714285714"/>
    <n v="4452.5"/>
    <x v="1"/>
    <x v="1"/>
  </r>
  <r>
    <n v="902"/>
    <s v="Wang, Silva and Byrd"/>
    <s v="Integrated bifurcated software"/>
    <n v="1400"/>
    <n v="3534"/>
    <x v="1"/>
    <n v="110"/>
    <x v="1"/>
    <s v="USD"/>
    <n v="1454133600"/>
    <x v="496"/>
    <b v="0"/>
    <b v="0"/>
    <s v="technology/web"/>
    <n v="2.6028571428571428"/>
    <n v="1822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804"/>
    <b v="0"/>
    <b v="1"/>
    <s v="publishing/nonfiction"/>
    <n v="1.7634146341463413E-2"/>
    <n v="361.5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805"/>
    <b v="0"/>
    <b v="0"/>
    <s v="publishing/radio &amp; podcasts"/>
    <n v="0.12476923076923077"/>
    <n v="405.5"/>
    <x v="5"/>
    <x v="15"/>
  </r>
  <r>
    <n v="905"/>
    <s v="Haynes PLC"/>
    <s v="Re-engineered clear-thinking project"/>
    <n v="7900"/>
    <n v="12955"/>
    <x v="1"/>
    <n v="236"/>
    <x v="1"/>
    <s v="USD"/>
    <n v="1379566800"/>
    <x v="806"/>
    <b v="0"/>
    <b v="0"/>
    <s v="theater/plays"/>
    <n v="1.669746835443038"/>
    <n v="6595.5"/>
    <x v="3"/>
    <x v="3"/>
  </r>
  <r>
    <n v="906"/>
    <s v="Hayes Group"/>
    <s v="Implemented even-keeled standardization"/>
    <n v="5500"/>
    <n v="8964"/>
    <x v="1"/>
    <n v="191"/>
    <x v="1"/>
    <s v="USD"/>
    <n v="1494651600"/>
    <x v="807"/>
    <b v="1"/>
    <b v="1"/>
    <s v="film &amp; video/documentary"/>
    <n v="1.6645454545454546"/>
    <n v="4577.5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8"/>
    <b v="0"/>
    <b v="0"/>
    <s v="theater/plays"/>
    <n v="0.20703296703296703"/>
    <n v="942"/>
    <x v="3"/>
    <x v="3"/>
  </r>
  <r>
    <n v="908"/>
    <s v="Bryant-Pope"/>
    <s v="Networked intangible help-desk"/>
    <n v="38200"/>
    <n v="121950"/>
    <x v="1"/>
    <n v="3934"/>
    <x v="1"/>
    <s v="USD"/>
    <n v="1335934800"/>
    <x v="104"/>
    <b v="0"/>
    <b v="0"/>
    <s v="games/video games"/>
    <n v="3.2953926701570682"/>
    <n v="62942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809"/>
    <b v="0"/>
    <b v="1"/>
    <s v="theater/plays"/>
    <n v="4.8338888888888887"/>
    <n v="4350.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b v="0"/>
    <b v="0"/>
    <s v="theater/plays"/>
    <n v="0.1974822006472492"/>
    <n v="15255.5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b v="1"/>
    <b v="0"/>
    <s v="technology/web"/>
    <n v="2.0691379310344828"/>
    <n v="6000.5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b v="1"/>
    <b v="0"/>
    <s v="film &amp; video/drama"/>
    <n v="8.0494444444444451"/>
    <n v="7244.5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b v="0"/>
    <b v="0"/>
    <s v="film &amp; video/drama"/>
    <n v="0.51366096866096866"/>
    <n v="18029.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b v="0"/>
    <b v="0"/>
    <s v="theater/plays"/>
    <n v="0.59640625000000003"/>
    <n v="1908.5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15"/>
    <b v="0"/>
    <b v="0"/>
    <s v="film &amp; video/television"/>
    <n v="1.5711040508339953"/>
    <n v="98901"/>
    <x v="4"/>
    <x v="19"/>
  </r>
  <r>
    <n v="916"/>
    <s v="Clements Ltd"/>
    <s v="Persistent bandwidth-monitored framework"/>
    <n v="3700"/>
    <n v="1343"/>
    <x v="0"/>
    <n v="52"/>
    <x v="1"/>
    <s v="USD"/>
    <n v="1418882400"/>
    <x v="414"/>
    <b v="0"/>
    <b v="0"/>
    <s v="photography/photography books"/>
    <n v="0.37702702702702701"/>
    <n v="697.5"/>
    <x v="7"/>
    <x v="14"/>
  </r>
  <r>
    <n v="917"/>
    <s v="Cooper Inc"/>
    <s v="Polarized discrete product"/>
    <n v="3600"/>
    <n v="2097"/>
    <x v="2"/>
    <n v="27"/>
    <x v="4"/>
    <s v="GBP"/>
    <n v="1309237200"/>
    <x v="816"/>
    <b v="0"/>
    <b v="1"/>
    <s v="film &amp; video/shorts"/>
    <n v="0.59"/>
    <n v="1062"/>
    <x v="4"/>
    <x v="12"/>
  </r>
  <r>
    <n v="918"/>
    <s v="Jones-Gonzalez"/>
    <s v="Seamless dynamic website"/>
    <n v="3800"/>
    <n v="9021"/>
    <x v="1"/>
    <n v="156"/>
    <x v="5"/>
    <s v="CHF"/>
    <n v="1343365200"/>
    <x v="82"/>
    <b v="0"/>
    <b v="0"/>
    <s v="publishing/radio &amp; podcasts"/>
    <n v="2.415"/>
    <n v="4588.5"/>
    <x v="5"/>
    <x v="15"/>
  </r>
  <r>
    <n v="919"/>
    <s v="Fox Ltd"/>
    <s v="Extended multimedia firmware"/>
    <n v="35600"/>
    <n v="20915"/>
    <x v="0"/>
    <n v="225"/>
    <x v="2"/>
    <s v="AUD"/>
    <n v="1507957200"/>
    <x v="817"/>
    <b v="0"/>
    <b v="1"/>
    <s v="theater/plays"/>
    <n v="0.59382022471910112"/>
    <n v="10570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b v="1"/>
    <b v="0"/>
    <s v="film &amp; video/animation"/>
    <n v="1.8737735849056605"/>
    <n v="4965.5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b v="0"/>
    <b v="0"/>
    <s v="technology/web"/>
    <n v="7.7805486284289278E-3"/>
    <n v="624"/>
    <x v="2"/>
    <x v="2"/>
  </r>
  <r>
    <n v="922"/>
    <s v="Soto-Anthony"/>
    <s v="Ameliorated logistical capability"/>
    <n v="51400"/>
    <n v="90440"/>
    <x v="1"/>
    <n v="2261"/>
    <x v="1"/>
    <s v="USD"/>
    <n v="1544335200"/>
    <x v="320"/>
    <b v="0"/>
    <b v="1"/>
    <s v="music/world music"/>
    <n v="1.8035214007782101"/>
    <n v="46350.5"/>
    <x v="1"/>
    <x v="21"/>
  </r>
  <r>
    <n v="923"/>
    <s v="Wise and Sons"/>
    <s v="Sharable discrete definition"/>
    <n v="1700"/>
    <n v="4044"/>
    <x v="1"/>
    <n v="40"/>
    <x v="1"/>
    <s v="USD"/>
    <n v="1279083600"/>
    <x v="820"/>
    <b v="0"/>
    <b v="0"/>
    <s v="theater/plays"/>
    <n v="2.4023529411764706"/>
    <n v="2042"/>
    <x v="3"/>
    <x v="3"/>
  </r>
  <r>
    <n v="924"/>
    <s v="Butler-Barr"/>
    <s v="User-friendly next generation core"/>
    <n v="39400"/>
    <n v="192292"/>
    <x v="1"/>
    <n v="2289"/>
    <x v="6"/>
    <s v="EUR"/>
    <n v="1572498000"/>
    <x v="821"/>
    <b v="0"/>
    <b v="0"/>
    <s v="theater/plays"/>
    <n v="4.9386040609137059"/>
    <n v="97290.5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2"/>
    <b v="0"/>
    <b v="0"/>
    <s v="theater/plays"/>
    <n v="2.2623333333333333"/>
    <n v="3393.5"/>
    <x v="3"/>
    <x v="3"/>
  </r>
  <r>
    <n v="926"/>
    <s v="Brown-Oliver"/>
    <s v="Synchronized cohesive encoding"/>
    <n v="8700"/>
    <n v="1577"/>
    <x v="0"/>
    <n v="15"/>
    <x v="1"/>
    <s v="USD"/>
    <n v="1463029200"/>
    <x v="823"/>
    <b v="0"/>
    <b v="0"/>
    <s v="food/food trucks"/>
    <n v="0.18298850574712644"/>
    <n v="796"/>
    <x v="0"/>
    <x v="0"/>
  </r>
  <r>
    <n v="927"/>
    <s v="Davis-Gardner"/>
    <s v="Synergistic dynamic utilization"/>
    <n v="7200"/>
    <n v="3301"/>
    <x v="0"/>
    <n v="37"/>
    <x v="1"/>
    <s v="USD"/>
    <n v="1342069200"/>
    <x v="824"/>
    <b v="0"/>
    <b v="0"/>
    <s v="theater/plays"/>
    <n v="0.46361111111111108"/>
    <n v="1669"/>
    <x v="3"/>
    <x v="3"/>
  </r>
  <r>
    <n v="928"/>
    <s v="Dawson Group"/>
    <s v="Triple-buffered bi-directional model"/>
    <n v="167400"/>
    <n v="196386"/>
    <x v="1"/>
    <n v="3777"/>
    <x v="6"/>
    <s v="EUR"/>
    <n v="1388296800"/>
    <x v="497"/>
    <b v="0"/>
    <b v="0"/>
    <s v="technology/web"/>
    <n v="1.1957168458781362"/>
    <n v="100081.5"/>
    <x v="2"/>
    <x v="2"/>
  </r>
  <r>
    <n v="929"/>
    <s v="Turner-Terrell"/>
    <s v="Polarized tertiary function"/>
    <n v="5500"/>
    <n v="11952"/>
    <x v="1"/>
    <n v="184"/>
    <x v="4"/>
    <s v="GBP"/>
    <n v="1493787600"/>
    <x v="825"/>
    <b v="0"/>
    <b v="0"/>
    <s v="theater/plays"/>
    <n v="2.2065454545454544"/>
    <n v="6068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6"/>
    <b v="0"/>
    <b v="1"/>
    <s v="theater/plays"/>
    <n v="1.1471428571428572"/>
    <n v="2007.5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7"/>
    <b v="0"/>
    <b v="1"/>
    <s v="theater/plays"/>
    <n v="0.73936708860759492"/>
    <n v="2920.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8"/>
    <b v="0"/>
    <b v="0"/>
    <s v="music/rock"/>
    <n v="2.1856521739130437"/>
    <n v="2513.5"/>
    <x v="1"/>
    <x v="1"/>
  </r>
  <r>
    <n v="933"/>
    <s v="Espinoza Group"/>
    <s v="Implemented tangible support"/>
    <n v="73000"/>
    <n v="175015"/>
    <x v="1"/>
    <n v="1902"/>
    <x v="1"/>
    <s v="USD"/>
    <n v="1365397200"/>
    <x v="829"/>
    <b v="0"/>
    <b v="0"/>
    <s v="theater/plays"/>
    <n v="2.4235205479452055"/>
    <n v="88458.5"/>
    <x v="3"/>
    <x v="3"/>
  </r>
  <r>
    <n v="934"/>
    <s v="Davis, Crawford and Lopez"/>
    <s v="Reactive radical framework"/>
    <n v="6200"/>
    <n v="11280"/>
    <x v="1"/>
    <n v="105"/>
    <x v="1"/>
    <s v="USD"/>
    <n v="1456120800"/>
    <x v="830"/>
    <b v="0"/>
    <b v="0"/>
    <s v="theater/plays"/>
    <n v="1.8362903225806451"/>
    <n v="5692.5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94"/>
    <b v="0"/>
    <b v="0"/>
    <s v="theater/plays"/>
    <n v="1.6629508196721312"/>
    <n v="5072"/>
    <x v="3"/>
    <x v="3"/>
  </r>
  <r>
    <n v="936"/>
    <s v="Brown Ltd"/>
    <s v="Enhanced composite contingency"/>
    <n v="103200"/>
    <n v="1690"/>
    <x v="0"/>
    <n v="21"/>
    <x v="1"/>
    <s v="USD"/>
    <n v="1563771600"/>
    <x v="831"/>
    <b v="1"/>
    <b v="0"/>
    <s v="theater/plays"/>
    <n v="1.6579457364341084E-2"/>
    <n v="855.5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b v="0"/>
    <b v="0"/>
    <s v="film &amp; video/documentary"/>
    <n v="0.50214619883040934"/>
    <n v="42933.5"/>
    <x v="4"/>
    <x v="4"/>
  </r>
  <r>
    <n v="938"/>
    <s v="Allen Inc"/>
    <s v="Total dedicated benchmark"/>
    <n v="9200"/>
    <n v="10093"/>
    <x v="1"/>
    <n v="96"/>
    <x v="1"/>
    <s v="USD"/>
    <n v="1528779600"/>
    <x v="833"/>
    <b v="0"/>
    <b v="1"/>
    <s v="publishing/fiction"/>
    <n v="1.1074999999999999"/>
    <n v="5094.5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b v="0"/>
    <b v="1"/>
    <s v="games/video games"/>
    <n v="0.50076923076923074"/>
    <n v="1953"/>
    <x v="6"/>
    <x v="11"/>
  </r>
  <r>
    <n v="940"/>
    <s v="Wiggins Ltd"/>
    <s v="Upgradable analyzing core"/>
    <n v="9900"/>
    <n v="6161"/>
    <x v="2"/>
    <n v="66"/>
    <x v="0"/>
    <s v="CAD"/>
    <n v="1354341600"/>
    <x v="835"/>
    <b v="0"/>
    <b v="0"/>
    <s v="technology/web"/>
    <n v="0.62898989898989899"/>
    <n v="3113.5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b v="1"/>
    <b v="0"/>
    <s v="theater/plays"/>
    <n v="0.1323953488372093"/>
    <n v="2846.5"/>
    <x v="3"/>
    <x v="3"/>
  </r>
  <r>
    <n v="942"/>
    <s v="Allen Inc"/>
    <s v="Horizontal optimizing model"/>
    <n v="9600"/>
    <n v="6205"/>
    <x v="0"/>
    <n v="67"/>
    <x v="2"/>
    <s v="AUD"/>
    <n v="1295935200"/>
    <x v="611"/>
    <b v="0"/>
    <b v="0"/>
    <s v="theater/plays"/>
    <n v="0.65333333333333332"/>
    <n v="3136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837"/>
    <b v="0"/>
    <b v="0"/>
    <s v="food/food trucks"/>
    <n v="1.6110666666666666"/>
    <n v="6041.5"/>
    <x v="0"/>
    <x v="0"/>
  </r>
  <r>
    <n v="944"/>
    <s v="Walter Inc"/>
    <s v="Streamlined 5thgeneration intranet"/>
    <n v="10000"/>
    <n v="8142"/>
    <x v="0"/>
    <n v="263"/>
    <x v="2"/>
    <s v="AUD"/>
    <n v="1486706400"/>
    <x v="334"/>
    <b v="0"/>
    <b v="0"/>
    <s v="photography/photography books"/>
    <n v="0.84050000000000002"/>
    <n v="4202.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b v="1"/>
    <b v="0"/>
    <s v="photography/photography books"/>
    <n v="0.33427906976744187"/>
    <n v="28748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b v="0"/>
    <b v="0"/>
    <s v="theater/plays"/>
    <n v="0.10031880286271959"/>
    <n v="7709.5"/>
    <x v="3"/>
    <x v="3"/>
  </r>
  <r>
    <n v="947"/>
    <s v="Smith-Powell"/>
    <s v="Upgradable clear-thinking hardware"/>
    <n v="3600"/>
    <n v="961"/>
    <x v="0"/>
    <n v="13"/>
    <x v="1"/>
    <s v="USD"/>
    <n v="1411707600"/>
    <x v="216"/>
    <b v="0"/>
    <b v="0"/>
    <s v="theater/plays"/>
    <n v="0.27055555555555555"/>
    <n v="487"/>
    <x v="3"/>
    <x v="3"/>
  </r>
  <r>
    <n v="948"/>
    <s v="Smith-Hill"/>
    <s v="Integrated holistic paradigm"/>
    <n v="9400"/>
    <n v="5918"/>
    <x v="3"/>
    <n v="160"/>
    <x v="1"/>
    <s v="USD"/>
    <n v="1418364000"/>
    <x v="840"/>
    <b v="1"/>
    <b v="1"/>
    <s v="film &amp; video/documentary"/>
    <n v="0.64659574468085101"/>
    <n v="3039"/>
    <x v="4"/>
    <x v="4"/>
  </r>
  <r>
    <n v="949"/>
    <s v="Wright LLC"/>
    <s v="Seamless clear-thinking conglomeration"/>
    <n v="5900"/>
    <n v="9520"/>
    <x v="1"/>
    <n v="203"/>
    <x v="1"/>
    <s v="USD"/>
    <n v="1429333200"/>
    <x v="133"/>
    <b v="0"/>
    <b v="0"/>
    <s v="technology/web"/>
    <n v="1.6479661016949152"/>
    <n v="4861.5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354"/>
    <b v="0"/>
    <b v="1"/>
    <s v="theater/plays"/>
    <n v="0.06"/>
    <n v="3"/>
    <x v="3"/>
    <x v="3"/>
  </r>
  <r>
    <n v="951"/>
    <s v="Peterson Ltd"/>
    <s v="Re-engineered 24hour matrix"/>
    <n v="14500"/>
    <n v="159056"/>
    <x v="1"/>
    <n v="1559"/>
    <x v="1"/>
    <s v="USD"/>
    <n v="1482732000"/>
    <x v="721"/>
    <b v="0"/>
    <b v="1"/>
    <s v="music/rock"/>
    <n v="11.076896551724138"/>
    <n v="80307.5"/>
    <x v="1"/>
    <x v="1"/>
  </r>
  <r>
    <n v="952"/>
    <s v="Cummings-Hayes"/>
    <s v="Virtual multi-tasking core"/>
    <n v="145500"/>
    <n v="101987"/>
    <x v="3"/>
    <n v="2266"/>
    <x v="1"/>
    <s v="USD"/>
    <n v="1470718800"/>
    <x v="841"/>
    <b v="0"/>
    <b v="0"/>
    <s v="film &amp; video/documentary"/>
    <n v="0.71651546391752574"/>
    <n v="52126.5"/>
    <x v="4"/>
    <x v="4"/>
  </r>
  <r>
    <n v="953"/>
    <s v="Boyle Ltd"/>
    <s v="Streamlined fault-tolerant conglomeration"/>
    <n v="3300"/>
    <n v="1980"/>
    <x v="0"/>
    <n v="21"/>
    <x v="1"/>
    <s v="USD"/>
    <n v="1450591200"/>
    <x v="842"/>
    <b v="0"/>
    <b v="1"/>
    <s v="film &amp; video/science fiction"/>
    <n v="0.60636363636363633"/>
    <n v="1000.5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843"/>
    <b v="0"/>
    <b v="0"/>
    <s v="technology/web"/>
    <n v="3.7073239436619718"/>
    <n v="78966"/>
    <x v="2"/>
    <x v="2"/>
  </r>
  <r>
    <n v="955"/>
    <s v="Moss-Obrien"/>
    <s v="Function-based next generation emulation"/>
    <n v="700"/>
    <n v="7763"/>
    <x v="1"/>
    <n v="80"/>
    <x v="1"/>
    <s v="USD"/>
    <n v="1353823200"/>
    <x v="844"/>
    <b v="0"/>
    <b v="0"/>
    <s v="theater/plays"/>
    <n v="11.204285714285714"/>
    <n v="3921.5"/>
    <x v="3"/>
    <x v="3"/>
  </r>
  <r>
    <n v="956"/>
    <s v="Wood Inc"/>
    <s v="Re-engineered composite focus group"/>
    <n v="187600"/>
    <n v="35698"/>
    <x v="0"/>
    <n v="830"/>
    <x v="1"/>
    <s v="USD"/>
    <n v="1450764000"/>
    <x v="845"/>
    <b v="0"/>
    <b v="0"/>
    <s v="film &amp; video/science fiction"/>
    <n v="0.19471215351812365"/>
    <n v="18264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6"/>
    <b v="0"/>
    <b v="0"/>
    <s v="theater/plays"/>
    <n v="1.2821428571428573"/>
    <n v="6282.5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847"/>
    <b v="0"/>
    <b v="0"/>
    <s v="film &amp; video/animation"/>
    <n v="7.4481818181818182"/>
    <n v="4096.5"/>
    <x v="4"/>
    <x v="10"/>
  </r>
  <r>
    <n v="959"/>
    <s v="Black-Graham"/>
    <s v="Operative hybrid utilization"/>
    <n v="145000"/>
    <n v="6631"/>
    <x v="0"/>
    <n v="130"/>
    <x v="1"/>
    <s v="USD"/>
    <n v="1277701200"/>
    <x v="688"/>
    <b v="0"/>
    <b v="0"/>
    <s v="publishing/translations"/>
    <n v="4.6627586206896554E-2"/>
    <n v="3380.5"/>
    <x v="5"/>
    <x v="18"/>
  </r>
  <r>
    <n v="960"/>
    <s v="Robbins Group"/>
    <s v="Function-based interactive matrix"/>
    <n v="5500"/>
    <n v="4678"/>
    <x v="0"/>
    <n v="55"/>
    <x v="1"/>
    <s v="USD"/>
    <n v="1454911200"/>
    <x v="848"/>
    <b v="0"/>
    <b v="0"/>
    <s v="technology/web"/>
    <n v="0.8605454545454545"/>
    <n v="2366.5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248"/>
    <b v="0"/>
    <b v="0"/>
    <s v="publishing/translations"/>
    <n v="1.2201754385964911"/>
    <n v="3477.5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49"/>
    <b v="0"/>
    <b v="0"/>
    <s v="food/food trucks"/>
    <n v="3.0341666666666667"/>
    <n v="5461.5"/>
    <x v="0"/>
    <x v="0"/>
  </r>
  <r>
    <n v="963"/>
    <s v="Rodriguez-Robinson"/>
    <s v="Ergonomic methodical hub"/>
    <n v="5900"/>
    <n v="4997"/>
    <x v="0"/>
    <n v="114"/>
    <x v="6"/>
    <s v="EUR"/>
    <n v="1299304800"/>
    <x v="850"/>
    <b v="0"/>
    <b v="1"/>
    <s v="photography/photography books"/>
    <n v="0.86627118644067802"/>
    <n v="2555.5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1"/>
    <b v="0"/>
    <b v="0"/>
    <s v="theater/plays"/>
    <n v="3.5997297297297299"/>
    <n v="6659.5"/>
    <x v="3"/>
    <x v="3"/>
  </r>
  <r>
    <n v="965"/>
    <s v="Nunez-King"/>
    <s v="Phased clear-thinking policy"/>
    <n v="2200"/>
    <n v="8501"/>
    <x v="1"/>
    <n v="207"/>
    <x v="4"/>
    <s v="GBP"/>
    <n v="1264399200"/>
    <x v="852"/>
    <b v="0"/>
    <b v="0"/>
    <s v="music/rock"/>
    <n v="3.958181818181818"/>
    <n v="4354"/>
    <x v="1"/>
    <x v="1"/>
  </r>
  <r>
    <n v="966"/>
    <s v="Davis and Sons"/>
    <s v="Seamless solution-oriented capacity"/>
    <n v="1700"/>
    <n v="13468"/>
    <x v="1"/>
    <n v="245"/>
    <x v="1"/>
    <s v="USD"/>
    <n v="1497502800"/>
    <x v="853"/>
    <b v="0"/>
    <b v="0"/>
    <s v="theater/plays"/>
    <n v="8.0664705882352941"/>
    <n v="6856.5"/>
    <x v="3"/>
    <x v="3"/>
  </r>
  <r>
    <n v="967"/>
    <s v="Howard-Douglas"/>
    <s v="Organized human-resource attitude"/>
    <n v="88400"/>
    <n v="121138"/>
    <x v="1"/>
    <n v="1573"/>
    <x v="1"/>
    <s v="USD"/>
    <n v="1333688400"/>
    <x v="104"/>
    <b v="0"/>
    <b v="0"/>
    <s v="music/world music"/>
    <n v="1.3881334841628958"/>
    <n v="61355.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854"/>
    <b v="0"/>
    <b v="0"/>
    <s v="food/food trucks"/>
    <n v="3.4295833333333334"/>
    <n v="4115.5"/>
    <x v="0"/>
    <x v="0"/>
  </r>
  <r>
    <n v="969"/>
    <s v="Lopez-King"/>
    <s v="Multi-lateral radical solution"/>
    <n v="7900"/>
    <n v="8550"/>
    <x v="1"/>
    <n v="93"/>
    <x v="1"/>
    <s v="USD"/>
    <n v="1576994400"/>
    <x v="855"/>
    <b v="0"/>
    <b v="0"/>
    <s v="theater/plays"/>
    <n v="1.0940506329113924"/>
    <n v="4321.5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6"/>
    <b v="0"/>
    <b v="0"/>
    <s v="theater/plays"/>
    <n v="0.61383561643835616"/>
    <n v="29126.5"/>
    <x v="3"/>
    <x v="3"/>
  </r>
  <r>
    <n v="971"/>
    <s v="Garner and Sons"/>
    <s v="Versatile neutral workforce"/>
    <n v="5100"/>
    <n v="1414"/>
    <x v="0"/>
    <n v="24"/>
    <x v="1"/>
    <s v="USD"/>
    <n v="1381208400"/>
    <x v="857"/>
    <b v="0"/>
    <b v="0"/>
    <s v="film &amp; video/television"/>
    <n v="0.28196078431372551"/>
    <n v="719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8"/>
    <b v="0"/>
    <b v="1"/>
    <s v="technology/web"/>
    <n v="2.3233021077283373"/>
    <n v="49602.5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59"/>
    <b v="0"/>
    <b v="1"/>
    <s v="theater/plays"/>
    <n v="0.21823286540049547"/>
    <n v="13214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860"/>
    <b v="0"/>
    <b v="0"/>
    <s v="music/indie rock"/>
    <n v="3.7787500000000001"/>
    <n v="1511.5"/>
    <x v="1"/>
    <x v="7"/>
  </r>
  <r>
    <n v="975"/>
    <s v="Ayala Group"/>
    <s v="Right-sized maximized migration"/>
    <n v="5400"/>
    <n v="8366"/>
    <x v="1"/>
    <n v="135"/>
    <x v="1"/>
    <s v="USD"/>
    <n v="1448776800"/>
    <x v="264"/>
    <b v="0"/>
    <b v="1"/>
    <s v="theater/plays"/>
    <n v="1.5742592592592592"/>
    <n v="4250.5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65"/>
    <b v="0"/>
    <b v="1"/>
    <s v="theater/plays"/>
    <n v="3.2565"/>
    <n v="6513"/>
    <x v="3"/>
    <x v="3"/>
  </r>
  <r>
    <n v="977"/>
    <s v="Johnson Group"/>
    <s v="Vision-oriented interactive solution"/>
    <n v="7000"/>
    <n v="5177"/>
    <x v="0"/>
    <n v="67"/>
    <x v="1"/>
    <s v="USD"/>
    <n v="1517983200"/>
    <x v="861"/>
    <b v="0"/>
    <b v="0"/>
    <s v="food/food trucks"/>
    <n v="0.74914285714285711"/>
    <n v="2622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2"/>
    <b v="0"/>
    <b v="0"/>
    <s v="games/video games"/>
    <n v="8.7330000000000005"/>
    <n v="4366.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454"/>
    <b v="0"/>
    <b v="0"/>
    <s v="theater/plays"/>
    <n v="1.4494850498338872"/>
    <n v="43629.5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3"/>
    <b v="1"/>
    <b v="0"/>
    <s v="publishing/nonfiction"/>
    <n v="0.40661885245901641"/>
    <n v="39686"/>
    <x v="5"/>
    <x v="9"/>
  </r>
  <r>
    <n v="981"/>
    <s v="Diaz-Little"/>
    <s v="Grass-roots executive synergy"/>
    <n v="6700"/>
    <n v="11941"/>
    <x v="1"/>
    <n v="323"/>
    <x v="1"/>
    <s v="USD"/>
    <n v="1514181600"/>
    <x v="864"/>
    <b v="0"/>
    <b v="0"/>
    <s v="technology/web"/>
    <n v="1.8304477611940297"/>
    <n v="6132"/>
    <x v="2"/>
    <x v="2"/>
  </r>
  <r>
    <n v="982"/>
    <s v="Freeman-French"/>
    <s v="Multi-layered optimal application"/>
    <n v="7200"/>
    <n v="6115"/>
    <x v="0"/>
    <n v="75"/>
    <x v="1"/>
    <s v="USD"/>
    <n v="1311051600"/>
    <x v="865"/>
    <b v="0"/>
    <b v="1"/>
    <s v="film &amp; video/documentary"/>
    <n v="0.85972222222222228"/>
    <n v="3095"/>
    <x v="4"/>
    <x v="4"/>
  </r>
  <r>
    <n v="983"/>
    <s v="Beck-Weber"/>
    <s v="Business-focused full-range core"/>
    <n v="129100"/>
    <n v="188404"/>
    <x v="1"/>
    <n v="2326"/>
    <x v="1"/>
    <s v="USD"/>
    <n v="1564894800"/>
    <x v="866"/>
    <b v="0"/>
    <b v="0"/>
    <s v="film &amp; video/documentary"/>
    <n v="1.4773818745158791"/>
    <n v="95365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867"/>
    <b v="0"/>
    <b v="0"/>
    <s v="theater/plays"/>
    <n v="1.5832307692307692"/>
    <n v="5145.5"/>
    <x v="3"/>
    <x v="3"/>
  </r>
  <r>
    <n v="985"/>
    <s v="Logan-Curtis"/>
    <s v="Enhanced optimal ability"/>
    <n v="170600"/>
    <n v="114523"/>
    <x v="0"/>
    <n v="4405"/>
    <x v="1"/>
    <s v="USD"/>
    <n v="1386309600"/>
    <x v="868"/>
    <b v="0"/>
    <b v="1"/>
    <s v="music/rock"/>
    <n v="0.69711606096131307"/>
    <n v="59464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96"/>
    <b v="0"/>
    <b v="0"/>
    <s v="music/rock"/>
    <n v="0.41487179487179487"/>
    <n v="1618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b v="0"/>
    <b v="0"/>
    <s v="film &amp; video/documentary"/>
    <n v="2.2453225806451611"/>
    <n v="6960.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274"/>
    <b v="0"/>
    <b v="0"/>
    <s v="publishing/radio &amp; podcasts"/>
    <n v="0.52797872340425533"/>
    <n v="2481.5"/>
    <x v="5"/>
    <x v="15"/>
  </r>
  <r>
    <n v="989"/>
    <s v="Hernandez Inc"/>
    <s v="Versatile dedicated migration"/>
    <n v="2400"/>
    <n v="11990"/>
    <x v="1"/>
    <n v="226"/>
    <x v="1"/>
    <s v="USD"/>
    <n v="1555390800"/>
    <x v="354"/>
    <b v="0"/>
    <b v="0"/>
    <s v="publishing/translations"/>
    <n v="5.09"/>
    <n v="6108"/>
    <x v="5"/>
    <x v="18"/>
  </r>
  <r>
    <n v="990"/>
    <s v="Ortiz-Roberts"/>
    <s v="Devolved foreground customer loyalty"/>
    <n v="7800"/>
    <n v="6839"/>
    <x v="0"/>
    <n v="64"/>
    <x v="1"/>
    <s v="USD"/>
    <n v="1456984800"/>
    <x v="870"/>
    <b v="0"/>
    <b v="1"/>
    <s v="film &amp; video/drama"/>
    <n v="0.88500000000000001"/>
    <n v="3451.5"/>
    <x v="4"/>
    <x v="6"/>
  </r>
  <r>
    <n v="991"/>
    <s v="Ramirez LLC"/>
    <s v="Reduced reciprocal focus group"/>
    <n v="9800"/>
    <n v="11091"/>
    <x v="1"/>
    <n v="241"/>
    <x v="1"/>
    <s v="USD"/>
    <n v="1411621200"/>
    <x v="871"/>
    <b v="0"/>
    <b v="1"/>
    <s v="music/rock"/>
    <n v="1.156326530612245"/>
    <n v="5666"/>
    <x v="1"/>
    <x v="1"/>
  </r>
  <r>
    <n v="992"/>
    <s v="Morrow Inc"/>
    <s v="Networked global migration"/>
    <n v="3100"/>
    <n v="13223"/>
    <x v="1"/>
    <n v="132"/>
    <x v="1"/>
    <s v="USD"/>
    <n v="1525669200"/>
    <x v="98"/>
    <b v="0"/>
    <b v="1"/>
    <s v="film &amp; video/drama"/>
    <n v="4.3080645161290319"/>
    <n v="6677.5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b v="0"/>
    <b v="1"/>
    <s v="photography/photography books"/>
    <n v="0.78397959183673471"/>
    <n v="3841.5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b v="0"/>
    <b v="1"/>
    <s v="publishing/translations"/>
    <n v="0.53093550673281364"/>
    <n v="37457.5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526"/>
    <b v="0"/>
    <b v="1"/>
    <s v="food/food trucks"/>
    <n v="1.5956731757451181"/>
    <n v="77629.5"/>
    <x v="0"/>
    <x v="0"/>
  </r>
  <r>
    <n v="996"/>
    <s v="Butler LLC"/>
    <s v="Future-proofed upward-trending migration"/>
    <n v="6600"/>
    <n v="4814"/>
    <x v="0"/>
    <n v="112"/>
    <x v="1"/>
    <s v="USD"/>
    <n v="1357106400"/>
    <x v="874"/>
    <b v="0"/>
    <b v="0"/>
    <s v="theater/plays"/>
    <n v="0.74636363636363634"/>
    <n v="2463"/>
    <x v="3"/>
    <x v="3"/>
  </r>
  <r>
    <n v="997"/>
    <s v="Ball LLC"/>
    <s v="Right-sized full-range throughput"/>
    <n v="7600"/>
    <n v="4603"/>
    <x v="3"/>
    <n v="139"/>
    <x v="6"/>
    <s v="EUR"/>
    <n v="1390197600"/>
    <x v="875"/>
    <b v="0"/>
    <b v="0"/>
    <s v="theater/plays"/>
    <n v="0.62394736842105258"/>
    <n v="2371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6"/>
    <b v="0"/>
    <b v="1"/>
    <s v="music/indie rock"/>
    <n v="0.57352852852852854"/>
    <n v="19098.5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7"/>
    <b v="0"/>
    <b v="0"/>
    <s v="food/food trucks"/>
    <n v="0.57552655265526553"/>
    <n v="31970.5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x v="0"/>
    <d v="2015-12-15T06:00:00"/>
    <b v="0"/>
    <b v="0"/>
    <s v="food/food trucks"/>
    <n v="0"/>
    <n v="0"/>
    <x v="0"/>
    <s v="food trucks"/>
    <m/>
  </r>
  <r>
    <n v="1"/>
    <s v="Odom Inc"/>
    <s v="Managed bottom-line architecture"/>
    <n v="1400"/>
    <n v="14560"/>
    <x v="1"/>
    <n v="158"/>
    <s v="US"/>
    <s v="USD"/>
    <n v="1408424400"/>
    <n v="1408597200"/>
    <x v="1"/>
    <d v="2014-08-21T05:00:00"/>
    <b v="0"/>
    <b v="1"/>
    <s v="music/rock"/>
    <n v="10.512857142857143"/>
    <n v="7359"/>
    <x v="1"/>
    <s v="rock"/>
    <m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x v="2"/>
    <d v="2013-11-19T06:00:00"/>
    <b v="0"/>
    <b v="0"/>
    <s v="technology/web"/>
    <n v="1.3279335793357934"/>
    <n v="71974"/>
    <x v="2"/>
    <s v="web"/>
    <m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x v="3"/>
    <d v="2019-09-20T05:00:00"/>
    <b v="0"/>
    <b v="0"/>
    <s v="music/rock"/>
    <n v="0.59547619047619049"/>
    <n v="1250.5"/>
    <x v="1"/>
    <s v="rock"/>
    <m/>
  </r>
  <r>
    <n v="4"/>
    <s v="Larson-Little"/>
    <s v="Proactive foreground core"/>
    <n v="7600"/>
    <n v="5265"/>
    <x v="0"/>
    <n v="53"/>
    <s v="US"/>
    <s v="USD"/>
    <n v="1547964000"/>
    <n v="1548309600"/>
    <x v="4"/>
    <d v="2019-01-24T06:00:00"/>
    <b v="0"/>
    <b v="0"/>
    <s v="theater/plays"/>
    <n v="0.69973684210526321"/>
    <n v="2659"/>
    <x v="3"/>
    <s v="plays"/>
    <m/>
  </r>
  <r>
    <n v="5"/>
    <s v="Harris Group"/>
    <s v="Open-source optimizing database"/>
    <n v="7600"/>
    <n v="13195"/>
    <x v="1"/>
    <n v="174"/>
    <s v="DK"/>
    <s v="DKK"/>
    <n v="1346130000"/>
    <n v="1347080400"/>
    <x v="5"/>
    <d v="2012-09-08T05:00:00"/>
    <b v="0"/>
    <b v="0"/>
    <s v="theater/plays"/>
    <n v="1.759078947368421"/>
    <n v="6684.5"/>
    <x v="3"/>
    <s v="plays"/>
    <m/>
  </r>
  <r>
    <n v="6"/>
    <s v="Ortiz, Coleman and Mitchell"/>
    <s v="Operative upward-trending algorithm"/>
    <n v="5200"/>
    <n v="1090"/>
    <x v="0"/>
    <n v="18"/>
    <s v="GB"/>
    <s v="GBP"/>
    <n v="1505278800"/>
    <n v="1505365200"/>
    <x v="6"/>
    <d v="2017-09-14T05:00:00"/>
    <b v="0"/>
    <b v="0"/>
    <s v="film &amp; video/documentary"/>
    <n v="0.21307692307692308"/>
    <n v="554"/>
    <x v="4"/>
    <s v="documentary"/>
    <m/>
  </r>
  <r>
    <n v="7"/>
    <s v="Carter-Guzman"/>
    <s v="Centralized cohesive challenge"/>
    <n v="4500"/>
    <n v="14741"/>
    <x v="1"/>
    <n v="227"/>
    <s v="DK"/>
    <s v="DKK"/>
    <n v="1439442000"/>
    <n v="1439614800"/>
    <x v="7"/>
    <d v="2015-08-15T05:00:00"/>
    <b v="0"/>
    <b v="0"/>
    <s v="theater/plays"/>
    <n v="3.3262222222222224"/>
    <n v="7484"/>
    <x v="3"/>
    <s v="plays"/>
    <m/>
  </r>
  <r>
    <n v="8"/>
    <s v="Nunez-Richards"/>
    <s v="Exclusive attitude-oriented intranet"/>
    <n v="110100"/>
    <n v="21946"/>
    <x v="2"/>
    <n v="708"/>
    <s v="DK"/>
    <s v="DKK"/>
    <n v="1281330000"/>
    <n v="1281502800"/>
    <x v="8"/>
    <d v="2010-08-11T05:00:00"/>
    <b v="0"/>
    <b v="0"/>
    <s v="theater/plays"/>
    <n v="0.20575840145322435"/>
    <n v="11327"/>
    <x v="3"/>
    <s v="plays"/>
    <m/>
  </r>
  <r>
    <n v="9"/>
    <s v="Rangel, Holt and Jones"/>
    <s v="Open-source fresh-thinking model"/>
    <n v="6200"/>
    <n v="3208"/>
    <x v="0"/>
    <n v="44"/>
    <s v="US"/>
    <s v="USD"/>
    <n v="1379566800"/>
    <n v="1383804000"/>
    <x v="9"/>
    <d v="2013-11-07T06:00:00"/>
    <b v="0"/>
    <b v="0"/>
    <s v="music/electric music"/>
    <n v="0.52451612903225808"/>
    <n v="1626"/>
    <x v="1"/>
    <s v="electric music"/>
    <m/>
  </r>
  <r>
    <n v="10"/>
    <s v="Green Ltd"/>
    <s v="Monitored empowering installation"/>
    <n v="5200"/>
    <n v="13838"/>
    <x v="1"/>
    <n v="220"/>
    <s v="US"/>
    <s v="USD"/>
    <n v="1281762000"/>
    <n v="1285909200"/>
    <x v="10"/>
    <d v="2010-10-01T05:00:00"/>
    <b v="0"/>
    <b v="0"/>
    <s v="film &amp; video/drama"/>
    <n v="2.7034615384615384"/>
    <n v="7029"/>
    <x v="4"/>
    <s v="drama"/>
    <m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x v="11"/>
    <d v="2010-09-27T05:00:00"/>
    <b v="0"/>
    <b v="1"/>
    <s v="theater/plays"/>
    <n v="0.48523809523809525"/>
    <n v="1528.5"/>
    <x v="3"/>
    <s v="plays"/>
    <m/>
  </r>
  <r>
    <n v="12"/>
    <s v="Kim Ltd"/>
    <s v="Assimilated hybrid intranet"/>
    <n v="6300"/>
    <n v="5629"/>
    <x v="0"/>
    <n v="55"/>
    <s v="US"/>
    <s v="USD"/>
    <n v="1571720400"/>
    <n v="1572411600"/>
    <x v="12"/>
    <d v="2019-10-30T05:00:00"/>
    <b v="0"/>
    <b v="0"/>
    <s v="film &amp; video/drama"/>
    <n v="0.90222222222222226"/>
    <n v="2842"/>
    <x v="4"/>
    <s v="drama"/>
    <m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x v="13"/>
    <d v="2016-06-23T05:00:00"/>
    <b v="0"/>
    <b v="0"/>
    <s v="music/indie rock"/>
    <n v="2.4745238095238093"/>
    <n v="5196.5"/>
    <x v="1"/>
    <s v="indie rock"/>
    <m/>
  </r>
  <r>
    <n v="14"/>
    <s v="Rodriguez, Rose and Stewart"/>
    <s v="Cloned directional synergy"/>
    <n v="28200"/>
    <n v="18829"/>
    <x v="0"/>
    <n v="200"/>
    <s v="US"/>
    <s v="USD"/>
    <n v="1331013600"/>
    <n v="1333342800"/>
    <x v="14"/>
    <d v="2012-04-02T05:00:00"/>
    <b v="0"/>
    <b v="0"/>
    <s v="music/indie rock"/>
    <n v="0.67478723404255314"/>
    <n v="9514.5"/>
    <x v="1"/>
    <s v="indie rock"/>
    <m/>
  </r>
  <r>
    <n v="15"/>
    <s v="Wright, Hunt and Rowe"/>
    <s v="Extended eco-centric pricing structure"/>
    <n v="81200"/>
    <n v="38414"/>
    <x v="0"/>
    <n v="452"/>
    <s v="US"/>
    <s v="USD"/>
    <n v="1575957600"/>
    <n v="1576303200"/>
    <x v="15"/>
    <d v="2019-12-14T06:00:00"/>
    <b v="0"/>
    <b v="0"/>
    <s v="technology/wearables"/>
    <n v="0.47864532019704431"/>
    <n v="19433"/>
    <x v="2"/>
    <s v="wearables"/>
    <m/>
  </r>
  <r>
    <n v="16"/>
    <s v="Hines Inc"/>
    <s v="Cross-platform systemic adapter"/>
    <n v="1700"/>
    <n v="11041"/>
    <x v="1"/>
    <n v="100"/>
    <s v="US"/>
    <s v="USD"/>
    <n v="1390370400"/>
    <n v="1392271200"/>
    <x v="16"/>
    <d v="2014-02-13T06:00:00"/>
    <b v="0"/>
    <b v="0"/>
    <s v="publishing/nonfiction"/>
    <n v="6.553529411764706"/>
    <n v="5570.5"/>
    <x v="5"/>
    <s v="nonfiction"/>
    <m/>
  </r>
  <r>
    <n v="17"/>
    <s v="Cochran-Nguyen"/>
    <s v="Seamless 4thgeneration methodology"/>
    <n v="84600"/>
    <n v="134845"/>
    <x v="1"/>
    <n v="1249"/>
    <s v="US"/>
    <s v="USD"/>
    <n v="1294812000"/>
    <n v="1294898400"/>
    <x v="17"/>
    <d v="2011-01-13T06:00:00"/>
    <b v="0"/>
    <b v="0"/>
    <s v="film &amp; video/animation"/>
    <n v="1.6086761229314421"/>
    <n v="68047"/>
    <x v="4"/>
    <s v="animation"/>
    <m/>
  </r>
  <r>
    <n v="18"/>
    <s v="Johnson-Gould"/>
    <s v="Exclusive needs-based adapter"/>
    <n v="9100"/>
    <n v="6089"/>
    <x v="3"/>
    <n v="135"/>
    <s v="US"/>
    <s v="USD"/>
    <n v="1536382800"/>
    <n v="1537074000"/>
    <x v="18"/>
    <d v="2018-09-16T05:00:00"/>
    <b v="0"/>
    <b v="0"/>
    <s v="theater/plays"/>
    <n v="0.68395604395604392"/>
    <n v="3112"/>
    <x v="3"/>
    <s v="plays"/>
    <m/>
  </r>
  <r>
    <n v="19"/>
    <s v="Perez-Hess"/>
    <s v="Down-sized cohesive archive"/>
    <n v="62500"/>
    <n v="30331"/>
    <x v="0"/>
    <n v="674"/>
    <s v="US"/>
    <s v="USD"/>
    <n v="1551679200"/>
    <n v="1553490000"/>
    <x v="19"/>
    <d v="2019-03-25T05:00:00"/>
    <b v="0"/>
    <b v="1"/>
    <s v="theater/plays"/>
    <n v="0.49608000000000002"/>
    <n v="15502.5"/>
    <x v="3"/>
    <s v="plays"/>
    <m/>
  </r>
  <r>
    <n v="20"/>
    <s v="Reeves, Thompson and Richardson"/>
    <s v="Proactive composite alliance"/>
    <n v="131800"/>
    <n v="147936"/>
    <x v="1"/>
    <n v="1396"/>
    <s v="US"/>
    <s v="USD"/>
    <n v="1406523600"/>
    <n v="1406523600"/>
    <x v="20"/>
    <d v="2014-07-28T05:00:00"/>
    <b v="0"/>
    <b v="0"/>
    <s v="film &amp; video/drama"/>
    <n v="1.1330197268588771"/>
    <n v="74666"/>
    <x v="4"/>
    <s v="drama"/>
    <m/>
  </r>
  <r>
    <n v="21"/>
    <s v="Simmons-Reynolds"/>
    <s v="Re-engineered intangible definition"/>
    <n v="94000"/>
    <n v="38533"/>
    <x v="0"/>
    <n v="558"/>
    <s v="US"/>
    <s v="USD"/>
    <n v="1313384400"/>
    <n v="1316322000"/>
    <x v="21"/>
    <d v="2011-09-18T05:00:00"/>
    <b v="0"/>
    <b v="0"/>
    <s v="theater/plays"/>
    <n v="0.41586170212765955"/>
    <n v="19545.5"/>
    <x v="3"/>
    <s v="plays"/>
    <m/>
  </r>
  <r>
    <n v="22"/>
    <s v="Collier Inc"/>
    <s v="Enhanced dynamic definition"/>
    <n v="59100"/>
    <n v="75690"/>
    <x v="1"/>
    <n v="890"/>
    <s v="US"/>
    <s v="USD"/>
    <n v="1522731600"/>
    <n v="1524027600"/>
    <x v="22"/>
    <d v="2018-04-18T05:00:00"/>
    <b v="0"/>
    <b v="0"/>
    <s v="theater/plays"/>
    <n v="1.2957698815566836"/>
    <n v="38290"/>
    <x v="3"/>
    <s v="plays"/>
    <m/>
  </r>
  <r>
    <n v="23"/>
    <s v="Gray-Jenkins"/>
    <s v="Devolved next generation adapter"/>
    <n v="4500"/>
    <n v="14942"/>
    <x v="1"/>
    <n v="142"/>
    <s v="GB"/>
    <s v="GBP"/>
    <n v="1550124000"/>
    <n v="1554699600"/>
    <x v="23"/>
    <d v="2019-04-08T05:00:00"/>
    <b v="0"/>
    <b v="0"/>
    <s v="film &amp; video/documentary"/>
    <n v="3.3519999999999999"/>
    <n v="7542"/>
    <x v="4"/>
    <s v="documentary"/>
    <m/>
  </r>
  <r>
    <n v="24"/>
    <s v="Scott, Wilson and Martin"/>
    <s v="Cross-platform intermediate frame"/>
    <n v="92400"/>
    <n v="104257"/>
    <x v="1"/>
    <n v="2673"/>
    <s v="US"/>
    <s v="USD"/>
    <n v="1403326800"/>
    <n v="1403499600"/>
    <x v="24"/>
    <d v="2014-06-23T05:00:00"/>
    <b v="0"/>
    <b v="0"/>
    <s v="technology/wearables"/>
    <n v="1.1572510822510822"/>
    <n v="53465"/>
    <x v="2"/>
    <s v="wearables"/>
    <m/>
  </r>
  <r>
    <n v="25"/>
    <s v="Caldwell, Velazquez and Wilson"/>
    <s v="Monitored impactful analyzer"/>
    <n v="5500"/>
    <n v="11904"/>
    <x v="1"/>
    <n v="163"/>
    <s v="US"/>
    <s v="USD"/>
    <n v="1305694800"/>
    <n v="1307422800"/>
    <x v="25"/>
    <d v="2011-06-07T05:00:00"/>
    <b v="0"/>
    <b v="1"/>
    <s v="games/video games"/>
    <n v="2.194"/>
    <n v="6033.5"/>
    <x v="6"/>
    <s v="video games"/>
    <m/>
  </r>
  <r>
    <n v="26"/>
    <s v="Spencer-Bates"/>
    <s v="Optional responsive customer loyalty"/>
    <n v="107500"/>
    <n v="51814"/>
    <x v="3"/>
    <n v="1480"/>
    <s v="US"/>
    <s v="USD"/>
    <n v="1533013200"/>
    <n v="1535346000"/>
    <x v="26"/>
    <d v="2018-08-27T05:00:00"/>
    <b v="0"/>
    <b v="0"/>
    <s v="theater/plays"/>
    <n v="0.49575813953488373"/>
    <n v="26647"/>
    <x v="3"/>
    <s v="plays"/>
    <m/>
  </r>
  <r>
    <n v="27"/>
    <s v="Best, Carr and Williams"/>
    <s v="Diverse transitional migration"/>
    <n v="2000"/>
    <n v="1599"/>
    <x v="0"/>
    <n v="15"/>
    <s v="US"/>
    <s v="USD"/>
    <n v="1443848400"/>
    <n v="1444539600"/>
    <x v="27"/>
    <d v="2015-10-11T05:00:00"/>
    <b v="0"/>
    <b v="0"/>
    <s v="music/rock"/>
    <n v="0.80700000000000005"/>
    <n v="807"/>
    <x v="1"/>
    <s v="rock"/>
    <m/>
  </r>
  <r>
    <n v="28"/>
    <s v="Campbell, Brown and Powell"/>
    <s v="Synchronized global task-force"/>
    <n v="130800"/>
    <n v="137635"/>
    <x v="1"/>
    <n v="2220"/>
    <s v="US"/>
    <s v="USD"/>
    <n v="1265695200"/>
    <n v="1267682400"/>
    <x v="28"/>
    <d v="2010-03-04T06:00:00"/>
    <b v="0"/>
    <b v="1"/>
    <s v="theater/plays"/>
    <n v="1.0692278287461774"/>
    <n v="69927.5"/>
    <x v="3"/>
    <s v="plays"/>
    <m/>
  </r>
  <r>
    <n v="29"/>
    <s v="Johnson, Parker and Haynes"/>
    <s v="Focused 6thgeneration forecast"/>
    <n v="45900"/>
    <n v="150965"/>
    <x v="1"/>
    <n v="1606"/>
    <s v="CH"/>
    <s v="CHF"/>
    <n v="1532062800"/>
    <n v="1535518800"/>
    <x v="29"/>
    <d v="2018-08-29T05:00:00"/>
    <b v="0"/>
    <b v="0"/>
    <s v="film &amp; video/shorts"/>
    <n v="3.3239869281045751"/>
    <n v="76285.5"/>
    <x v="4"/>
    <s v="shorts"/>
    <m/>
  </r>
  <r>
    <n v="30"/>
    <s v="Clark-Cooke"/>
    <s v="Down-sized analyzing challenge"/>
    <n v="9000"/>
    <n v="14455"/>
    <x v="1"/>
    <n v="129"/>
    <s v="US"/>
    <s v="USD"/>
    <n v="1558674000"/>
    <n v="1559106000"/>
    <x v="30"/>
    <d v="2019-05-29T05:00:00"/>
    <b v="0"/>
    <b v="0"/>
    <s v="film &amp; video/animation"/>
    <n v="1.6204444444444444"/>
    <n v="7292"/>
    <x v="4"/>
    <s v="animation"/>
    <m/>
  </r>
  <r>
    <n v="31"/>
    <s v="Schroeder Ltd"/>
    <s v="Progressive needs-based focus group"/>
    <n v="3500"/>
    <n v="10850"/>
    <x v="1"/>
    <n v="226"/>
    <s v="GB"/>
    <s v="GBP"/>
    <n v="1451973600"/>
    <n v="1454392800"/>
    <x v="31"/>
    <d v="2016-02-02T06:00:00"/>
    <b v="0"/>
    <b v="0"/>
    <s v="games/video games"/>
    <n v="3.1645714285714286"/>
    <n v="5538"/>
    <x v="6"/>
    <s v="video games"/>
    <m/>
  </r>
  <r>
    <n v="32"/>
    <s v="Jackson PLC"/>
    <s v="Ergonomic 6thgeneration success"/>
    <n v="101000"/>
    <n v="87676"/>
    <x v="0"/>
    <n v="2307"/>
    <s v="IT"/>
    <s v="EUR"/>
    <n v="1515564000"/>
    <n v="1517896800"/>
    <x v="32"/>
    <d v="2018-02-06T06:00:00"/>
    <b v="0"/>
    <b v="0"/>
    <s v="film &amp; video/documentary"/>
    <n v="0.89092079207920793"/>
    <n v="44991.5"/>
    <x v="4"/>
    <s v="documentary"/>
    <m/>
  </r>
  <r>
    <n v="33"/>
    <s v="Blair, Collins and Carter"/>
    <s v="Exclusive interactive approach"/>
    <n v="50200"/>
    <n v="189666"/>
    <x v="1"/>
    <n v="5419"/>
    <s v="US"/>
    <s v="USD"/>
    <n v="1412485200"/>
    <n v="1415685600"/>
    <x v="33"/>
    <d v="2014-11-11T06:00:00"/>
    <b v="0"/>
    <b v="0"/>
    <s v="theater/plays"/>
    <n v="3.8861553784860559"/>
    <n v="97542.5"/>
    <x v="3"/>
    <s v="plays"/>
    <m/>
  </r>
  <r>
    <n v="34"/>
    <s v="Maldonado and Sons"/>
    <s v="Reverse-engineered asynchronous archive"/>
    <n v="9300"/>
    <n v="14025"/>
    <x v="1"/>
    <n v="165"/>
    <s v="US"/>
    <s v="USD"/>
    <n v="1490245200"/>
    <n v="1490677200"/>
    <x v="34"/>
    <d v="2017-03-28T05:00:00"/>
    <b v="0"/>
    <b v="0"/>
    <s v="film &amp; video/documentary"/>
    <n v="1.5258064516129033"/>
    <n v="7095"/>
    <x v="4"/>
    <s v="documentary"/>
    <m/>
  </r>
  <r>
    <n v="35"/>
    <s v="Mitchell and Sons"/>
    <s v="Synergized intangible challenge"/>
    <n v="125500"/>
    <n v="188628"/>
    <x v="1"/>
    <n v="1965"/>
    <s v="DK"/>
    <s v="DKK"/>
    <n v="1547877600"/>
    <n v="1551506400"/>
    <x v="35"/>
    <d v="2019-03-02T06:00:00"/>
    <b v="0"/>
    <b v="1"/>
    <s v="film &amp; video/drama"/>
    <n v="1.5186693227091634"/>
    <n v="95296.5"/>
    <x v="4"/>
    <s v="drama"/>
    <m/>
  </r>
  <r>
    <n v="36"/>
    <s v="Jackson-Lewis"/>
    <s v="Monitored multi-state encryption"/>
    <n v="700"/>
    <n v="1101"/>
    <x v="1"/>
    <n v="16"/>
    <s v="US"/>
    <s v="USD"/>
    <n v="1298700000"/>
    <n v="1300856400"/>
    <x v="36"/>
    <d v="2011-03-23T05:00:00"/>
    <b v="0"/>
    <b v="0"/>
    <s v="theater/plays"/>
    <n v="1.5957142857142856"/>
    <n v="558.5"/>
    <x v="3"/>
    <s v="plays"/>
    <m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x v="37"/>
    <d v="2019-11-08T06:00:00"/>
    <b v="0"/>
    <b v="1"/>
    <s v="publishing/fiction"/>
    <n v="1.4130864197530864"/>
    <n v="5723"/>
    <x v="5"/>
    <s v="fiction"/>
    <m/>
  </r>
  <r>
    <n v="38"/>
    <s v="Maldonado-Gonzalez"/>
    <s v="Digitized client-driven database"/>
    <n v="3100"/>
    <n v="10085"/>
    <x v="1"/>
    <n v="134"/>
    <s v="US"/>
    <s v="USD"/>
    <n v="1287378000"/>
    <n v="1287810000"/>
    <x v="38"/>
    <d v="2010-10-23T05:00:00"/>
    <b v="0"/>
    <b v="0"/>
    <s v="photography/photography books"/>
    <n v="3.2964516129032257"/>
    <n v="5109.5"/>
    <x v="7"/>
    <s v="photography books"/>
    <m/>
  </r>
  <r>
    <n v="39"/>
    <s v="Kim-Rice"/>
    <s v="Organized bi-directional function"/>
    <n v="9900"/>
    <n v="5027"/>
    <x v="0"/>
    <n v="88"/>
    <s v="DK"/>
    <s v="DKK"/>
    <n v="1361772000"/>
    <n v="1362978000"/>
    <x v="39"/>
    <d v="2013-03-11T05:00:00"/>
    <b v="0"/>
    <b v="0"/>
    <s v="theater/plays"/>
    <n v="0.51666666666666672"/>
    <n v="2557.5"/>
    <x v="3"/>
    <s v="plays"/>
    <m/>
  </r>
  <r>
    <n v="40"/>
    <s v="Garcia, Garcia and Lopez"/>
    <s v="Reduced stable middleware"/>
    <n v="8800"/>
    <n v="14878"/>
    <x v="1"/>
    <n v="198"/>
    <s v="US"/>
    <s v="USD"/>
    <n v="1275714000"/>
    <n v="1277355600"/>
    <x v="40"/>
    <d v="2010-06-24T05:00:00"/>
    <b v="0"/>
    <b v="1"/>
    <s v="technology/wearables"/>
    <n v="1.7131818181818181"/>
    <n v="7538"/>
    <x v="2"/>
    <s v="wearables"/>
    <m/>
  </r>
  <r>
    <n v="41"/>
    <s v="Watts Group"/>
    <s v="Universal 5thgeneration neural-net"/>
    <n v="5600"/>
    <n v="11924"/>
    <x v="1"/>
    <n v="111"/>
    <s v="IT"/>
    <s v="EUR"/>
    <n v="1346734800"/>
    <n v="1348981200"/>
    <x v="41"/>
    <d v="2012-09-30T05:00:00"/>
    <b v="0"/>
    <b v="1"/>
    <s v="music/rock"/>
    <n v="2.1491071428571429"/>
    <n v="6017.5"/>
    <x v="1"/>
    <s v="rock"/>
    <m/>
  </r>
  <r>
    <n v="42"/>
    <s v="Werner-Bryant"/>
    <s v="Virtual uniform frame"/>
    <n v="1800"/>
    <n v="7991"/>
    <x v="1"/>
    <n v="222"/>
    <s v="US"/>
    <s v="USD"/>
    <n v="1309755600"/>
    <n v="1310533200"/>
    <x v="42"/>
    <d v="2011-07-13T05:00:00"/>
    <b v="0"/>
    <b v="0"/>
    <s v="food/food trucks"/>
    <n v="4.5627777777777778"/>
    <n v="4106.5"/>
    <x v="0"/>
    <s v="food trucks"/>
    <m/>
  </r>
  <r>
    <n v="43"/>
    <s v="Schmitt-Mendoza"/>
    <s v="Profound explicit paradigm"/>
    <n v="90200"/>
    <n v="167717"/>
    <x v="1"/>
    <n v="6212"/>
    <s v="US"/>
    <s v="USD"/>
    <n v="1406178000"/>
    <n v="1407560400"/>
    <x v="43"/>
    <d v="2014-08-09T05:00:00"/>
    <b v="0"/>
    <b v="0"/>
    <s v="publishing/radio &amp; podcasts"/>
    <n v="1.9282594235033259"/>
    <n v="86964.5"/>
    <x v="5"/>
    <s v="radio &amp; podcasts"/>
    <m/>
  </r>
  <r>
    <n v="44"/>
    <s v="Reid-Mccullough"/>
    <s v="Visionary real-time groupware"/>
    <n v="1600"/>
    <n v="10541"/>
    <x v="1"/>
    <n v="98"/>
    <s v="DK"/>
    <s v="DKK"/>
    <n v="1552798800"/>
    <n v="1552885200"/>
    <x v="44"/>
    <d v="2019-03-18T05:00:00"/>
    <b v="0"/>
    <b v="0"/>
    <s v="publishing/fiction"/>
    <n v="6.649375"/>
    <n v="5319.5"/>
    <x v="5"/>
    <s v="fiction"/>
    <m/>
  </r>
  <r>
    <n v="45"/>
    <s v="Woods-Clark"/>
    <s v="Networked tertiary Graphical User Interface"/>
    <n v="9500"/>
    <n v="4530"/>
    <x v="0"/>
    <n v="48"/>
    <s v="US"/>
    <s v="USD"/>
    <n v="1478062800"/>
    <n v="1479362400"/>
    <x v="45"/>
    <d v="2016-11-17T06:00:00"/>
    <b v="0"/>
    <b v="1"/>
    <s v="theater/plays"/>
    <n v="0.48189473684210526"/>
    <n v="2289"/>
    <x v="3"/>
    <s v="plays"/>
    <m/>
  </r>
  <r>
    <n v="46"/>
    <s v="Vaughn, Hunt and Caldwell"/>
    <s v="Virtual grid-enabled task-force"/>
    <n v="3700"/>
    <n v="4247"/>
    <x v="1"/>
    <n v="92"/>
    <s v="US"/>
    <s v="USD"/>
    <n v="1278565200"/>
    <n v="1280552400"/>
    <x v="46"/>
    <d v="2010-07-31T05:00:00"/>
    <b v="0"/>
    <b v="0"/>
    <s v="music/rock"/>
    <n v="1.1727027027027026"/>
    <n v="2169.5"/>
    <x v="1"/>
    <s v="rock"/>
    <m/>
  </r>
  <r>
    <n v="47"/>
    <s v="Bennett and Sons"/>
    <s v="Function-based multi-state software"/>
    <n v="1500"/>
    <n v="7129"/>
    <x v="1"/>
    <n v="149"/>
    <s v="US"/>
    <s v="USD"/>
    <n v="1396069200"/>
    <n v="1398661200"/>
    <x v="47"/>
    <d v="2014-04-28T05:00:00"/>
    <b v="0"/>
    <b v="0"/>
    <s v="theater/plays"/>
    <n v="4.8520000000000003"/>
    <n v="3639"/>
    <x v="3"/>
    <s v="plays"/>
    <m/>
  </r>
  <r>
    <n v="48"/>
    <s v="Lamb Inc"/>
    <s v="Optimized leadingedge concept"/>
    <n v="33300"/>
    <n v="128862"/>
    <x v="1"/>
    <n v="2431"/>
    <s v="US"/>
    <s v="USD"/>
    <n v="1435208400"/>
    <n v="1436245200"/>
    <x v="48"/>
    <d v="2015-07-07T05:00:00"/>
    <b v="0"/>
    <b v="0"/>
    <s v="theater/plays"/>
    <n v="3.9427327327327326"/>
    <n v="65646.5"/>
    <x v="3"/>
    <s v="plays"/>
    <m/>
  </r>
  <r>
    <n v="49"/>
    <s v="Casey-Kelly"/>
    <s v="Sharable holistic interface"/>
    <n v="7200"/>
    <n v="13653"/>
    <x v="1"/>
    <n v="303"/>
    <s v="US"/>
    <s v="USD"/>
    <n v="1571547600"/>
    <n v="1575439200"/>
    <x v="49"/>
    <d v="2019-12-04T06:00:00"/>
    <b v="0"/>
    <b v="0"/>
    <s v="music/rock"/>
    <n v="1.9383333333333332"/>
    <n v="6978"/>
    <x v="1"/>
    <s v="rock"/>
    <m/>
  </r>
  <r>
    <n v="50"/>
    <s v="Jones, Taylor and Moore"/>
    <s v="Down-sized system-worthy secured line"/>
    <n v="100"/>
    <n v="2"/>
    <x v="0"/>
    <n v="1"/>
    <s v="IT"/>
    <s v="EUR"/>
    <n v="1375333200"/>
    <n v="1377752400"/>
    <x v="50"/>
    <d v="2013-08-29T05:00:00"/>
    <b v="0"/>
    <b v="0"/>
    <s v="music/metal"/>
    <n v="0.03"/>
    <n v="1.5"/>
    <x v="1"/>
    <s v="metal"/>
    <m/>
  </r>
  <r>
    <n v="51"/>
    <s v="Bradshaw, Gill and Donovan"/>
    <s v="Inverse secondary infrastructure"/>
    <n v="158100"/>
    <n v="145243"/>
    <x v="0"/>
    <n v="1467"/>
    <s v="GB"/>
    <s v="GBP"/>
    <n v="1332824400"/>
    <n v="1334206800"/>
    <x v="51"/>
    <d v="2012-04-12T05:00:00"/>
    <b v="0"/>
    <b v="1"/>
    <s v="technology/wearables"/>
    <n v="0.92795698924731185"/>
    <n v="73355"/>
    <x v="2"/>
    <s v="wearables"/>
    <m/>
  </r>
  <r>
    <n v="52"/>
    <s v="Hernandez, Rodriguez and Clark"/>
    <s v="Organic foreground leverage"/>
    <n v="7200"/>
    <n v="2459"/>
    <x v="0"/>
    <n v="75"/>
    <s v="US"/>
    <s v="USD"/>
    <n v="1284526800"/>
    <n v="1284872400"/>
    <x v="52"/>
    <d v="2010-09-19T05:00:00"/>
    <b v="0"/>
    <b v="0"/>
    <s v="theater/plays"/>
    <n v="0.35194444444444445"/>
    <n v="1267"/>
    <x v="3"/>
    <s v="plays"/>
    <m/>
  </r>
  <r>
    <n v="53"/>
    <s v="Smith-Jones"/>
    <s v="Reverse-engineered static concept"/>
    <n v="8800"/>
    <n v="12356"/>
    <x v="1"/>
    <n v="209"/>
    <s v="US"/>
    <s v="USD"/>
    <n v="1400562000"/>
    <n v="1403931600"/>
    <x v="53"/>
    <d v="2014-06-28T05:00:00"/>
    <b v="0"/>
    <b v="0"/>
    <s v="film &amp; video/drama"/>
    <n v="1.427840909090909"/>
    <n v="6282.5"/>
    <x v="4"/>
    <s v="drama"/>
    <m/>
  </r>
  <r>
    <n v="54"/>
    <s v="Roy PLC"/>
    <s v="Multi-channeled neutral customer loyalty"/>
    <n v="6000"/>
    <n v="5392"/>
    <x v="0"/>
    <n v="120"/>
    <s v="US"/>
    <s v="USD"/>
    <n v="1520748000"/>
    <n v="1521262800"/>
    <x v="54"/>
    <d v="2018-03-17T05:00:00"/>
    <b v="0"/>
    <b v="0"/>
    <s v="technology/wearables"/>
    <n v="0.91866666666666663"/>
    <n v="2756"/>
    <x v="2"/>
    <s v="wearables"/>
    <m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x v="55"/>
    <d v="2018-08-04T05:00:00"/>
    <b v="0"/>
    <b v="0"/>
    <s v="music/jazz"/>
    <n v="1.7995454545454546"/>
    <n v="5938.5"/>
    <x v="1"/>
    <s v="jazz"/>
    <m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x v="56"/>
    <d v="2015-01-17T06:00:00"/>
    <b v="0"/>
    <b v="0"/>
    <s v="technology/wearables"/>
    <n v="1.457125"/>
    <n v="5828.5"/>
    <x v="2"/>
    <s v="wearables"/>
    <m/>
  </r>
  <r>
    <n v="57"/>
    <s v="Bridges, Freeman and Kim"/>
    <s v="Cross-group multi-state task-force"/>
    <n v="2900"/>
    <n v="6243"/>
    <x v="1"/>
    <n v="201"/>
    <s v="US"/>
    <s v="USD"/>
    <n v="1504242000"/>
    <n v="1505278800"/>
    <x v="57"/>
    <d v="2017-09-13T05:00:00"/>
    <b v="0"/>
    <b v="0"/>
    <s v="games/video games"/>
    <n v="2.2220689655172414"/>
    <n v="3222"/>
    <x v="6"/>
    <s v="video games"/>
    <m/>
  </r>
  <r>
    <n v="58"/>
    <s v="Anderson-Perez"/>
    <s v="Expanded 3rdgeneration strategy"/>
    <n v="2700"/>
    <n v="6132"/>
    <x v="1"/>
    <n v="211"/>
    <s v="US"/>
    <s v="USD"/>
    <n v="1442811600"/>
    <n v="1443934800"/>
    <x v="58"/>
    <d v="2015-10-04T05:00:00"/>
    <b v="0"/>
    <b v="0"/>
    <s v="theater/plays"/>
    <n v="2.3492592592592594"/>
    <n v="3171.5"/>
    <x v="3"/>
    <s v="plays"/>
    <m/>
  </r>
  <r>
    <n v="59"/>
    <s v="Wright, Fox and Marks"/>
    <s v="Assimilated real-time support"/>
    <n v="1400"/>
    <n v="3851"/>
    <x v="1"/>
    <n v="128"/>
    <s v="US"/>
    <s v="USD"/>
    <n v="1497243600"/>
    <n v="1498539600"/>
    <x v="59"/>
    <d v="2017-06-27T05:00:00"/>
    <b v="0"/>
    <b v="1"/>
    <s v="theater/plays"/>
    <n v="2.8421428571428571"/>
    <n v="1989.5"/>
    <x v="3"/>
    <s v="plays"/>
    <m/>
  </r>
  <r>
    <n v="60"/>
    <s v="Crawford-Peters"/>
    <s v="User-centric regional database"/>
    <n v="94200"/>
    <n v="135997"/>
    <x v="1"/>
    <n v="1600"/>
    <s v="CA"/>
    <s v="CAD"/>
    <n v="1342501200"/>
    <n v="1342760400"/>
    <x v="60"/>
    <d v="2012-07-20T05:00:00"/>
    <b v="0"/>
    <b v="0"/>
    <s v="theater/plays"/>
    <n v="1.4606900212314224"/>
    <n v="68798.5"/>
    <x v="3"/>
    <s v="plays"/>
    <m/>
  </r>
  <r>
    <n v="61"/>
    <s v="Romero-Hoffman"/>
    <s v="Open-source zero administration complexity"/>
    <n v="199200"/>
    <n v="184750"/>
    <x v="0"/>
    <n v="2253"/>
    <s v="CA"/>
    <s v="CAD"/>
    <n v="1298268000"/>
    <n v="1301720400"/>
    <x v="61"/>
    <d v="2011-04-02T05:00:00"/>
    <b v="0"/>
    <b v="0"/>
    <s v="theater/plays"/>
    <n v="0.93877008032128517"/>
    <n v="93501.5"/>
    <x v="3"/>
    <s v="plays"/>
    <m/>
  </r>
  <r>
    <n v="62"/>
    <s v="Sparks-West"/>
    <s v="Organized incremental standardization"/>
    <n v="2000"/>
    <n v="14452"/>
    <x v="1"/>
    <n v="249"/>
    <s v="US"/>
    <s v="USD"/>
    <n v="1433480400"/>
    <n v="1433566800"/>
    <x v="62"/>
    <d v="2015-06-06T05:00:00"/>
    <b v="0"/>
    <b v="0"/>
    <s v="technology/web"/>
    <n v="7.3505000000000003"/>
    <n v="7350.5"/>
    <x v="2"/>
    <s v="web"/>
    <m/>
  </r>
  <r>
    <n v="63"/>
    <s v="Baker, Morgan and Brown"/>
    <s v="Assimilated didactic open system"/>
    <n v="4700"/>
    <n v="557"/>
    <x v="0"/>
    <n v="5"/>
    <s v="US"/>
    <s v="USD"/>
    <n v="1493355600"/>
    <n v="1493874000"/>
    <x v="63"/>
    <d v="2017-05-04T05:00:00"/>
    <b v="0"/>
    <b v="0"/>
    <s v="theater/plays"/>
    <n v="0.11957446808510638"/>
    <n v="281"/>
    <x v="3"/>
    <s v="plays"/>
    <m/>
  </r>
  <r>
    <n v="64"/>
    <s v="Mosley-Gilbert"/>
    <s v="Vision-oriented logistical intranet"/>
    <n v="2800"/>
    <n v="2734"/>
    <x v="0"/>
    <n v="38"/>
    <s v="US"/>
    <s v="USD"/>
    <n v="1530507600"/>
    <n v="1531803600"/>
    <x v="64"/>
    <d v="2018-07-17T05:00:00"/>
    <b v="0"/>
    <b v="1"/>
    <s v="technology/web"/>
    <n v="0.99"/>
    <n v="1386"/>
    <x v="2"/>
    <s v="web"/>
    <m/>
  </r>
  <r>
    <n v="65"/>
    <s v="Berry-Boyer"/>
    <s v="Mandatory incremental projection"/>
    <n v="6100"/>
    <n v="14405"/>
    <x v="1"/>
    <n v="236"/>
    <s v="US"/>
    <s v="USD"/>
    <n v="1296108000"/>
    <n v="1296712800"/>
    <x v="65"/>
    <d v="2011-02-03T06:00:00"/>
    <b v="0"/>
    <b v="0"/>
    <s v="theater/plays"/>
    <n v="2.4001639344262293"/>
    <n v="7320.5"/>
    <x v="3"/>
    <s v="plays"/>
    <m/>
  </r>
  <r>
    <n v="66"/>
    <s v="Sanders-Allen"/>
    <s v="Grass-roots needs-based encryption"/>
    <n v="2900"/>
    <n v="1307"/>
    <x v="0"/>
    <n v="12"/>
    <s v="US"/>
    <s v="USD"/>
    <n v="1428469200"/>
    <n v="1428901200"/>
    <x v="66"/>
    <d v="2015-04-13T05:00:00"/>
    <b v="0"/>
    <b v="1"/>
    <s v="theater/plays"/>
    <n v="0.45482758620689656"/>
    <n v="659.5"/>
    <x v="3"/>
    <s v="plays"/>
    <m/>
  </r>
  <r>
    <n v="67"/>
    <s v="Lopez Inc"/>
    <s v="Team-oriented 6thgeneration middleware"/>
    <n v="72600"/>
    <n v="117892"/>
    <x v="1"/>
    <n v="4065"/>
    <s v="GB"/>
    <s v="GBP"/>
    <n v="1264399200"/>
    <n v="1264831200"/>
    <x v="67"/>
    <d v="2010-01-30T06:00:00"/>
    <b v="0"/>
    <b v="1"/>
    <s v="technology/wearables"/>
    <n v="1.6798484848484849"/>
    <n v="60978.5"/>
    <x v="2"/>
    <s v="wearables"/>
    <m/>
  </r>
  <r>
    <n v="68"/>
    <s v="Moreno-Turner"/>
    <s v="Inverse multi-tasking installation"/>
    <n v="5700"/>
    <n v="14508"/>
    <x v="1"/>
    <n v="246"/>
    <s v="IT"/>
    <s v="EUR"/>
    <n v="1501131600"/>
    <n v="1505192400"/>
    <x v="68"/>
    <d v="2017-09-12T05:00:00"/>
    <b v="0"/>
    <b v="1"/>
    <s v="theater/plays"/>
    <n v="2.588421052631579"/>
    <n v="7377"/>
    <x v="3"/>
    <s v="plays"/>
    <m/>
  </r>
  <r>
    <n v="69"/>
    <s v="Jones-Watson"/>
    <s v="Switchable disintermediate moderator"/>
    <n v="7900"/>
    <n v="1901"/>
    <x v="3"/>
    <n v="17"/>
    <s v="US"/>
    <s v="USD"/>
    <n v="1292738400"/>
    <n v="1295676000"/>
    <x v="69"/>
    <d v="2011-01-22T06:00:00"/>
    <b v="0"/>
    <b v="0"/>
    <s v="theater/plays"/>
    <n v="0.24278481012658229"/>
    <n v="959"/>
    <x v="3"/>
    <s v="plays"/>
    <m/>
  </r>
  <r>
    <n v="70"/>
    <s v="Barker Inc"/>
    <s v="Re-engineered 24/7 task-force"/>
    <n v="128000"/>
    <n v="158389"/>
    <x v="1"/>
    <n v="2475"/>
    <s v="IT"/>
    <s v="EUR"/>
    <n v="1288674000"/>
    <n v="1292911200"/>
    <x v="70"/>
    <d v="2010-12-21T06:00:00"/>
    <b v="0"/>
    <b v="1"/>
    <s v="theater/plays"/>
    <n v="1.25675"/>
    <n v="80432"/>
    <x v="3"/>
    <s v="plays"/>
    <m/>
  </r>
  <r>
    <n v="71"/>
    <s v="Tate, Bass and House"/>
    <s v="Organic object-oriented budgetary management"/>
    <n v="6000"/>
    <n v="6484"/>
    <x v="1"/>
    <n v="76"/>
    <s v="US"/>
    <s v="USD"/>
    <n v="1575093600"/>
    <n v="1575439200"/>
    <x v="71"/>
    <d v="2019-12-04T06:00:00"/>
    <b v="0"/>
    <b v="0"/>
    <s v="theater/plays"/>
    <n v="1.0933333333333333"/>
    <n v="3280"/>
    <x v="3"/>
    <s v="plays"/>
    <m/>
  </r>
  <r>
    <n v="72"/>
    <s v="Hampton, Lewis and Ray"/>
    <s v="Seamless coherent parallelism"/>
    <n v="600"/>
    <n v="4022"/>
    <x v="1"/>
    <n v="54"/>
    <s v="US"/>
    <s v="USD"/>
    <n v="1435726800"/>
    <n v="1438837200"/>
    <x v="72"/>
    <d v="2015-08-06T05:00:00"/>
    <b v="0"/>
    <b v="0"/>
    <s v="film &amp; video/animation"/>
    <n v="6.793333333333333"/>
    <n v="2038"/>
    <x v="4"/>
    <s v="animation"/>
    <m/>
  </r>
  <r>
    <n v="73"/>
    <s v="Collins-Goodman"/>
    <s v="Cross-platform even-keeled initiative"/>
    <n v="1400"/>
    <n v="9253"/>
    <x v="1"/>
    <n v="88"/>
    <s v="US"/>
    <s v="USD"/>
    <n v="1480226400"/>
    <n v="1480485600"/>
    <x v="73"/>
    <d v="2016-11-30T06:00:00"/>
    <b v="0"/>
    <b v="0"/>
    <s v="music/jazz"/>
    <n v="6.6721428571428572"/>
    <n v="4670.5"/>
    <x v="1"/>
    <s v="jazz"/>
    <m/>
  </r>
  <r>
    <n v="74"/>
    <s v="Davis-Michael"/>
    <s v="Progressive tertiary framework"/>
    <n v="3900"/>
    <n v="4776"/>
    <x v="1"/>
    <n v="85"/>
    <s v="GB"/>
    <s v="GBP"/>
    <n v="1459054800"/>
    <n v="1459141200"/>
    <x v="74"/>
    <d v="2016-03-28T05:00:00"/>
    <b v="0"/>
    <b v="0"/>
    <s v="music/metal"/>
    <n v="1.2464102564102564"/>
    <n v="2430.5"/>
    <x v="1"/>
    <s v="metal"/>
    <m/>
  </r>
  <r>
    <n v="75"/>
    <s v="White, Torres and Bishop"/>
    <s v="Multi-layered dynamic protocol"/>
    <n v="9700"/>
    <n v="14606"/>
    <x v="1"/>
    <n v="170"/>
    <s v="US"/>
    <s v="USD"/>
    <n v="1531630800"/>
    <n v="1532322000"/>
    <x v="75"/>
    <d v="2018-07-23T05:00:00"/>
    <b v="0"/>
    <b v="0"/>
    <s v="photography/photography books"/>
    <n v="1.523298969072165"/>
    <n v="7388"/>
    <x v="7"/>
    <s v="photography books"/>
    <m/>
  </r>
  <r>
    <n v="76"/>
    <s v="Martin, Conway and Larsen"/>
    <s v="Horizontal next generation function"/>
    <n v="122900"/>
    <n v="95993"/>
    <x v="0"/>
    <n v="1684"/>
    <s v="US"/>
    <s v="USD"/>
    <n v="1421992800"/>
    <n v="1426222800"/>
    <x v="76"/>
    <d v="2015-03-13T05:00:00"/>
    <b v="1"/>
    <b v="1"/>
    <s v="theater/plays"/>
    <n v="0.79476810414971522"/>
    <n v="48838.5"/>
    <x v="3"/>
    <s v="plays"/>
    <m/>
  </r>
  <r>
    <n v="77"/>
    <s v="Acevedo-Huffman"/>
    <s v="Pre-emptive impactful model"/>
    <n v="9500"/>
    <n v="4460"/>
    <x v="0"/>
    <n v="56"/>
    <s v="US"/>
    <s v="USD"/>
    <n v="1285563600"/>
    <n v="1286773200"/>
    <x v="77"/>
    <d v="2010-10-11T05:00:00"/>
    <b v="0"/>
    <b v="1"/>
    <s v="film &amp; video/animation"/>
    <n v="0.47536842105263155"/>
    <n v="2258"/>
    <x v="4"/>
    <s v="animation"/>
    <m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x v="78"/>
    <d v="2018-04-17T05:00:00"/>
    <b v="0"/>
    <b v="0"/>
    <s v="publishing/translations"/>
    <n v="3.0813333333333333"/>
    <n v="6933"/>
    <x v="5"/>
    <s v="translations"/>
    <m/>
  </r>
  <r>
    <n v="79"/>
    <s v="Soto LLC"/>
    <s v="Triple-buffered reciprocal project"/>
    <n v="57800"/>
    <n v="40228"/>
    <x v="0"/>
    <n v="838"/>
    <s v="US"/>
    <s v="USD"/>
    <n v="1529125200"/>
    <n v="1529557200"/>
    <x v="79"/>
    <d v="2018-06-21T05:00:00"/>
    <b v="0"/>
    <b v="0"/>
    <s v="theater/plays"/>
    <n v="0.71048442906574394"/>
    <n v="20533"/>
    <x v="3"/>
    <s v="plays"/>
    <m/>
  </r>
  <r>
    <n v="80"/>
    <s v="Sutton, Barrett and Tucker"/>
    <s v="Cross-platform needs-based approach"/>
    <n v="1100"/>
    <n v="7012"/>
    <x v="1"/>
    <n v="127"/>
    <s v="US"/>
    <s v="USD"/>
    <n v="1503982800"/>
    <n v="1506574800"/>
    <x v="80"/>
    <d v="2017-09-28T05:00:00"/>
    <b v="0"/>
    <b v="0"/>
    <s v="games/video games"/>
    <n v="6.49"/>
    <n v="3569.5"/>
    <x v="6"/>
    <s v="video games"/>
    <m/>
  </r>
  <r>
    <n v="81"/>
    <s v="Gomez, Bailey and Flores"/>
    <s v="User-friendly static contingency"/>
    <n v="16800"/>
    <n v="37857"/>
    <x v="1"/>
    <n v="411"/>
    <s v="US"/>
    <s v="USD"/>
    <n v="1511416800"/>
    <n v="1513576800"/>
    <x v="81"/>
    <d v="2017-12-18T06:00:00"/>
    <b v="0"/>
    <b v="0"/>
    <s v="music/rock"/>
    <n v="2.277857142857143"/>
    <n v="19134"/>
    <x v="1"/>
    <s v="rock"/>
    <m/>
  </r>
  <r>
    <n v="82"/>
    <s v="Porter-George"/>
    <s v="Reactive content-based framework"/>
    <n v="1000"/>
    <n v="14973"/>
    <x v="1"/>
    <n v="180"/>
    <s v="GB"/>
    <s v="GBP"/>
    <n v="1547704800"/>
    <n v="1548309600"/>
    <x v="82"/>
    <d v="2019-01-24T06:00:00"/>
    <b v="0"/>
    <b v="1"/>
    <s v="games/video games"/>
    <n v="15.153"/>
    <n v="7576.5"/>
    <x v="6"/>
    <s v="video games"/>
    <m/>
  </r>
  <r>
    <n v="83"/>
    <s v="Fitzgerald PLC"/>
    <s v="Realigned user-facing concept"/>
    <n v="106400"/>
    <n v="39996"/>
    <x v="0"/>
    <n v="1000"/>
    <s v="US"/>
    <s v="USD"/>
    <n v="1469682000"/>
    <n v="1471582800"/>
    <x v="83"/>
    <d v="2016-08-19T05:00:00"/>
    <b v="0"/>
    <b v="0"/>
    <s v="music/electric music"/>
    <n v="0.38530075187969925"/>
    <n v="20498"/>
    <x v="1"/>
    <s v="electric music"/>
    <m/>
  </r>
  <r>
    <n v="84"/>
    <s v="Cisneros-Burton"/>
    <s v="Public-key zero tolerance orchestration"/>
    <n v="31400"/>
    <n v="41564"/>
    <x v="1"/>
    <n v="374"/>
    <s v="US"/>
    <s v="USD"/>
    <n v="1343451600"/>
    <n v="1344315600"/>
    <x v="84"/>
    <d v="2012-08-07T05:00:00"/>
    <b v="0"/>
    <b v="0"/>
    <s v="technology/wearables"/>
    <n v="1.3356050955414012"/>
    <n v="20969"/>
    <x v="2"/>
    <s v="wearables"/>
    <m/>
  </r>
  <r>
    <n v="85"/>
    <s v="Hill, Lawson and Wilkinson"/>
    <s v="Multi-tiered eco-centric architecture"/>
    <n v="4900"/>
    <n v="6430"/>
    <x v="1"/>
    <n v="71"/>
    <s v="AU"/>
    <s v="AUD"/>
    <n v="1315717200"/>
    <n v="1316408400"/>
    <x v="85"/>
    <d v="2011-09-19T05:00:00"/>
    <b v="0"/>
    <b v="0"/>
    <s v="music/indie rock"/>
    <n v="1.3267346938775511"/>
    <n v="3250.5"/>
    <x v="1"/>
    <s v="indie rock"/>
    <m/>
  </r>
  <r>
    <n v="86"/>
    <s v="Davis-Smith"/>
    <s v="Organic motivating firmware"/>
    <n v="7400"/>
    <n v="12405"/>
    <x v="1"/>
    <n v="203"/>
    <s v="US"/>
    <s v="USD"/>
    <n v="1430715600"/>
    <n v="1431838800"/>
    <x v="86"/>
    <d v="2015-05-17T05:00:00"/>
    <b v="1"/>
    <b v="0"/>
    <s v="theater/plays"/>
    <n v="1.7037837837837837"/>
    <n v="6304"/>
    <x v="3"/>
    <s v="plays"/>
    <m/>
  </r>
  <r>
    <n v="87"/>
    <s v="Farrell and Sons"/>
    <s v="Synergized 4thgeneration conglomeration"/>
    <n v="198500"/>
    <n v="123040"/>
    <x v="0"/>
    <n v="1482"/>
    <s v="AU"/>
    <s v="AUD"/>
    <n v="1299564000"/>
    <n v="1300510800"/>
    <x v="87"/>
    <d v="2011-03-19T05:00:00"/>
    <b v="0"/>
    <b v="1"/>
    <s v="music/rock"/>
    <n v="0.62731486146095716"/>
    <n v="62261"/>
    <x v="1"/>
    <s v="rock"/>
    <m/>
  </r>
  <r>
    <n v="88"/>
    <s v="Clark Group"/>
    <s v="Grass-roots fault-tolerant policy"/>
    <n v="4800"/>
    <n v="12516"/>
    <x v="1"/>
    <n v="113"/>
    <s v="US"/>
    <s v="USD"/>
    <n v="1429160400"/>
    <n v="1431061200"/>
    <x v="88"/>
    <d v="2015-05-08T05:00:00"/>
    <b v="0"/>
    <b v="0"/>
    <s v="publishing/translations"/>
    <n v="2.6310416666666665"/>
    <n v="6314.5"/>
    <x v="5"/>
    <s v="translations"/>
    <m/>
  </r>
  <r>
    <n v="89"/>
    <s v="White, Singleton and Zimmerman"/>
    <s v="Monitored scalable knowledgebase"/>
    <n v="3400"/>
    <n v="8588"/>
    <x v="1"/>
    <n v="96"/>
    <s v="US"/>
    <s v="USD"/>
    <n v="1271307600"/>
    <n v="1271480400"/>
    <x v="89"/>
    <d v="2010-04-17T05:00:00"/>
    <b v="0"/>
    <b v="0"/>
    <s v="theater/plays"/>
    <n v="2.5541176470588236"/>
    <n v="4342"/>
    <x v="3"/>
    <s v="plays"/>
    <m/>
  </r>
  <r>
    <n v="90"/>
    <s v="Kramer Group"/>
    <s v="Synergistic explicit parallelism"/>
    <n v="7800"/>
    <n v="6132"/>
    <x v="0"/>
    <n v="106"/>
    <s v="US"/>
    <s v="USD"/>
    <n v="1456380000"/>
    <n v="1456380000"/>
    <x v="90"/>
    <d v="2016-02-25T06:00:00"/>
    <b v="0"/>
    <b v="1"/>
    <s v="theater/plays"/>
    <n v="0.79974358974358972"/>
    <n v="3119"/>
    <x v="3"/>
    <s v="plays"/>
    <m/>
  </r>
  <r>
    <n v="91"/>
    <s v="Frazier, Patrick and Smith"/>
    <s v="Enhanced systemic analyzer"/>
    <n v="154300"/>
    <n v="74688"/>
    <x v="0"/>
    <n v="679"/>
    <s v="IT"/>
    <s v="EUR"/>
    <n v="1470459600"/>
    <n v="1472878800"/>
    <x v="91"/>
    <d v="2016-09-03T05:00:00"/>
    <b v="0"/>
    <b v="0"/>
    <s v="publishing/translations"/>
    <n v="0.4884445884640311"/>
    <n v="37683.5"/>
    <x v="5"/>
    <s v="translations"/>
    <m/>
  </r>
  <r>
    <n v="92"/>
    <s v="Santos, Bell and Lloyd"/>
    <s v="Object-based analyzing knowledge user"/>
    <n v="20000"/>
    <n v="51775"/>
    <x v="1"/>
    <n v="498"/>
    <s v="CH"/>
    <s v="CHF"/>
    <n v="1277269200"/>
    <n v="1277355600"/>
    <x v="92"/>
    <d v="2010-06-24T05:00:00"/>
    <b v="0"/>
    <b v="1"/>
    <s v="games/video games"/>
    <n v="2.6136499999999998"/>
    <n v="26136.5"/>
    <x v="6"/>
    <s v="video games"/>
    <m/>
  </r>
  <r>
    <n v="93"/>
    <s v="Hall and Sons"/>
    <s v="Pre-emptive radical architecture"/>
    <n v="108800"/>
    <n v="65877"/>
    <x v="3"/>
    <n v="610"/>
    <s v="US"/>
    <s v="USD"/>
    <n v="1350709200"/>
    <n v="1351054800"/>
    <x v="93"/>
    <d v="2012-10-24T05:00:00"/>
    <b v="0"/>
    <b v="1"/>
    <s v="theater/plays"/>
    <n v="0.61109374999999999"/>
    <n v="33243.5"/>
    <x v="3"/>
    <s v="plays"/>
    <m/>
  </r>
  <r>
    <n v="94"/>
    <s v="Hanson Inc"/>
    <s v="Grass-roots web-enabled contingency"/>
    <n v="2900"/>
    <n v="8807"/>
    <x v="1"/>
    <n v="180"/>
    <s v="GB"/>
    <s v="GBP"/>
    <n v="1554613200"/>
    <n v="1555563600"/>
    <x v="94"/>
    <d v="2019-04-18T05:00:00"/>
    <b v="0"/>
    <b v="0"/>
    <s v="technology/web"/>
    <n v="3.0989655172413793"/>
    <n v="4493.5"/>
    <x v="2"/>
    <s v="web"/>
    <m/>
  </r>
  <r>
    <n v="95"/>
    <s v="Sanchez LLC"/>
    <s v="Stand-alone system-worthy standardization"/>
    <n v="900"/>
    <n v="1017"/>
    <x v="1"/>
    <n v="27"/>
    <s v="US"/>
    <s v="USD"/>
    <n v="1571029200"/>
    <n v="1571634000"/>
    <x v="95"/>
    <d v="2019-10-21T05:00:00"/>
    <b v="0"/>
    <b v="0"/>
    <s v="film &amp; video/documentary"/>
    <n v="1.1599999999999999"/>
    <n v="522"/>
    <x v="4"/>
    <s v="documentary"/>
    <m/>
  </r>
  <r>
    <n v="96"/>
    <s v="Howard Ltd"/>
    <s v="Down-sized systematic policy"/>
    <n v="69700"/>
    <n v="151513"/>
    <x v="1"/>
    <n v="2331"/>
    <s v="US"/>
    <s v="USD"/>
    <n v="1299736800"/>
    <n v="1300856400"/>
    <x v="96"/>
    <d v="2011-03-23T05:00:00"/>
    <b v="0"/>
    <b v="0"/>
    <s v="theater/plays"/>
    <n v="2.2072309899569582"/>
    <n v="76922"/>
    <x v="3"/>
    <s v="plays"/>
    <m/>
  </r>
  <r>
    <n v="97"/>
    <s v="Stewart LLC"/>
    <s v="Cloned bi-directional architecture"/>
    <n v="1300"/>
    <n v="12047"/>
    <x v="1"/>
    <n v="113"/>
    <s v="US"/>
    <s v="USD"/>
    <n v="1435208400"/>
    <n v="1439874000"/>
    <x v="48"/>
    <d v="2015-08-18T05:00:00"/>
    <b v="0"/>
    <b v="0"/>
    <s v="food/food trucks"/>
    <n v="9.3538461538461544"/>
    <n v="6080"/>
    <x v="0"/>
    <s v="food trucks"/>
    <m/>
  </r>
  <r>
    <n v="98"/>
    <s v="Arias, Allen and Miller"/>
    <s v="Seamless transitional portal"/>
    <n v="97800"/>
    <n v="32951"/>
    <x v="0"/>
    <n v="1220"/>
    <s v="AU"/>
    <s v="AUD"/>
    <n v="1437973200"/>
    <n v="1438318800"/>
    <x v="97"/>
    <d v="2015-07-31T05:00:00"/>
    <b v="0"/>
    <b v="0"/>
    <s v="games/video games"/>
    <n v="0.3493967280163599"/>
    <n v="17085.5"/>
    <x v="6"/>
    <s v="video games"/>
    <m/>
  </r>
  <r>
    <n v="99"/>
    <s v="Baker-Morris"/>
    <s v="Fully-configurable motivating approach"/>
    <n v="7600"/>
    <n v="14951"/>
    <x v="1"/>
    <n v="164"/>
    <s v="US"/>
    <s v="USD"/>
    <n v="1416895200"/>
    <n v="1419400800"/>
    <x v="98"/>
    <d v="2014-12-24T06:00:00"/>
    <b v="0"/>
    <b v="0"/>
    <s v="theater/plays"/>
    <n v="1.9888157894736842"/>
    <n v="7557.5"/>
    <x v="3"/>
    <s v="plays"/>
    <m/>
  </r>
  <r>
    <n v="100"/>
    <s v="Tucker, Fox and Green"/>
    <s v="Upgradable fault-tolerant approach"/>
    <n v="100"/>
    <n v="1"/>
    <x v="0"/>
    <n v="1"/>
    <s v="US"/>
    <s v="USD"/>
    <n v="1319000400"/>
    <n v="1320555600"/>
    <x v="99"/>
    <d v="2011-11-06T05:00:00"/>
    <b v="0"/>
    <b v="0"/>
    <s v="theater/plays"/>
    <n v="0.02"/>
    <n v="1"/>
    <x v="3"/>
    <s v="plays"/>
    <m/>
  </r>
  <r>
    <n v="101"/>
    <s v="Douglas LLC"/>
    <s v="Reduced heuristic moratorium"/>
    <n v="900"/>
    <n v="9193"/>
    <x v="1"/>
    <n v="164"/>
    <s v="US"/>
    <s v="USD"/>
    <n v="1424498400"/>
    <n v="1425103200"/>
    <x v="100"/>
    <d v="2015-02-28T06:00:00"/>
    <b v="0"/>
    <b v="1"/>
    <s v="music/electric music"/>
    <n v="10.396666666666667"/>
    <n v="4678.5"/>
    <x v="1"/>
    <s v="electric music"/>
    <m/>
  </r>
  <r>
    <n v="102"/>
    <s v="Garcia Inc"/>
    <s v="Front-line web-enabled model"/>
    <n v="3700"/>
    <n v="10422"/>
    <x v="1"/>
    <n v="336"/>
    <s v="US"/>
    <s v="USD"/>
    <n v="1526274000"/>
    <n v="1526878800"/>
    <x v="101"/>
    <d v="2018-05-21T05:00:00"/>
    <b v="0"/>
    <b v="1"/>
    <s v="technology/wearables"/>
    <n v="2.9075675675675674"/>
    <n v="5379"/>
    <x v="2"/>
    <s v="wearables"/>
    <m/>
  </r>
  <r>
    <n v="103"/>
    <s v="Frye, Hunt and Powell"/>
    <s v="Polarized incremental emulation"/>
    <n v="10000"/>
    <n v="2461"/>
    <x v="0"/>
    <n v="37"/>
    <s v="IT"/>
    <s v="EUR"/>
    <n v="1287896400"/>
    <n v="1288674000"/>
    <x v="102"/>
    <d v="2010-11-02T05:00:00"/>
    <b v="0"/>
    <b v="0"/>
    <s v="music/electric music"/>
    <n v="0.24979999999999999"/>
    <n v="1249"/>
    <x v="1"/>
    <s v="electric music"/>
    <m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x v="103"/>
    <d v="2017-05-24T05:00:00"/>
    <b v="0"/>
    <b v="0"/>
    <s v="music/indie rock"/>
    <n v="1.4474832214765101"/>
    <n v="86270"/>
    <x v="1"/>
    <s v="indie rock"/>
    <m/>
  </r>
  <r>
    <n v="105"/>
    <s v="Charles-Johnson"/>
    <s v="Total fresh-thinking system engine"/>
    <n v="6800"/>
    <n v="9829"/>
    <x v="1"/>
    <n v="95"/>
    <s v="US"/>
    <s v="USD"/>
    <n v="1364878800"/>
    <n v="1366434000"/>
    <x v="104"/>
    <d v="2013-04-20T05:00:00"/>
    <b v="0"/>
    <b v="0"/>
    <s v="technology/web"/>
    <n v="1.4594117647058824"/>
    <n v="4962"/>
    <x v="2"/>
    <s v="web"/>
    <m/>
  </r>
  <r>
    <n v="106"/>
    <s v="Brandt, Carter and Wood"/>
    <s v="Ameliorated clear-thinking circuit"/>
    <n v="3900"/>
    <n v="14006"/>
    <x v="1"/>
    <n v="147"/>
    <s v="US"/>
    <s v="USD"/>
    <n v="1567918800"/>
    <n v="1568350800"/>
    <x v="105"/>
    <d v="2019-09-13T05:00:00"/>
    <b v="0"/>
    <b v="0"/>
    <s v="theater/plays"/>
    <n v="3.628974358974359"/>
    <n v="7076.5"/>
    <x v="3"/>
    <s v="plays"/>
    <m/>
  </r>
  <r>
    <n v="107"/>
    <s v="Tucker, Schmidt and Reid"/>
    <s v="Multi-layered encompassing installation"/>
    <n v="3500"/>
    <n v="6527"/>
    <x v="1"/>
    <n v="86"/>
    <s v="US"/>
    <s v="USD"/>
    <n v="1524459600"/>
    <n v="1525928400"/>
    <x v="106"/>
    <d v="2018-05-10T05:00:00"/>
    <b v="0"/>
    <b v="1"/>
    <s v="theater/plays"/>
    <n v="1.8894285714285715"/>
    <n v="3306.5"/>
    <x v="3"/>
    <s v="plays"/>
    <m/>
  </r>
  <r>
    <n v="108"/>
    <s v="Decker Inc"/>
    <s v="Universal encompassing implementation"/>
    <n v="1500"/>
    <n v="8929"/>
    <x v="1"/>
    <n v="83"/>
    <s v="US"/>
    <s v="USD"/>
    <n v="1333688400"/>
    <n v="1336885200"/>
    <x v="107"/>
    <d v="2012-05-13T05:00:00"/>
    <b v="0"/>
    <b v="0"/>
    <s v="film &amp; video/documentary"/>
    <n v="6.008"/>
    <n v="4506"/>
    <x v="4"/>
    <s v="documentary"/>
    <m/>
  </r>
  <r>
    <n v="109"/>
    <s v="Romero and Sons"/>
    <s v="Object-based client-server application"/>
    <n v="5200"/>
    <n v="3079"/>
    <x v="0"/>
    <n v="60"/>
    <s v="US"/>
    <s v="USD"/>
    <n v="1389506400"/>
    <n v="1389679200"/>
    <x v="108"/>
    <d v="2014-01-14T06:00:00"/>
    <b v="0"/>
    <b v="0"/>
    <s v="film &amp; video/television"/>
    <n v="0.60365384615384621"/>
    <n v="1569.5"/>
    <x v="4"/>
    <s v="television"/>
    <m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x v="109"/>
    <d v="2018-09-30T05:00:00"/>
    <b v="0"/>
    <b v="0"/>
    <s v="food/food trucks"/>
    <n v="0.1517064606741573"/>
    <n v="10801.5"/>
    <x v="0"/>
    <s v="food trucks"/>
    <m/>
  </r>
  <r>
    <n v="111"/>
    <s v="Hart-Briggs"/>
    <s v="Re-engineered user-facing approach"/>
    <n v="61400"/>
    <n v="73653"/>
    <x v="1"/>
    <n v="676"/>
    <s v="US"/>
    <s v="USD"/>
    <n v="1348290000"/>
    <n v="1348808400"/>
    <x v="110"/>
    <d v="2012-09-28T05:00:00"/>
    <b v="0"/>
    <b v="0"/>
    <s v="publishing/radio &amp; podcasts"/>
    <n v="1.21057003257329"/>
    <n v="37164.5"/>
    <x v="5"/>
    <s v="radio &amp; podcasts"/>
    <m/>
  </r>
  <r>
    <n v="112"/>
    <s v="Jones-Meyer"/>
    <s v="Re-engineered client-driven hub"/>
    <n v="4700"/>
    <n v="12635"/>
    <x v="1"/>
    <n v="361"/>
    <s v="AU"/>
    <s v="AUD"/>
    <n v="1408856400"/>
    <n v="1410152400"/>
    <x v="111"/>
    <d v="2014-09-08T05:00:00"/>
    <b v="0"/>
    <b v="0"/>
    <s v="technology/web"/>
    <n v="2.7651063829787232"/>
    <n v="6498"/>
    <x v="2"/>
    <s v="web"/>
    <m/>
  </r>
  <r>
    <n v="113"/>
    <s v="Wright, Hartman and Yu"/>
    <s v="User-friendly tertiary array"/>
    <n v="3300"/>
    <n v="12437"/>
    <x v="1"/>
    <n v="131"/>
    <s v="US"/>
    <s v="USD"/>
    <n v="1505192400"/>
    <n v="1505797200"/>
    <x v="112"/>
    <d v="2017-09-19T05:00:00"/>
    <b v="0"/>
    <b v="0"/>
    <s v="food/food trucks"/>
    <n v="3.8084848484848486"/>
    <n v="6284"/>
    <x v="0"/>
    <s v="food trucks"/>
    <m/>
  </r>
  <r>
    <n v="114"/>
    <s v="Harper-Davis"/>
    <s v="Robust heuristic encoding"/>
    <n v="1900"/>
    <n v="13816"/>
    <x v="1"/>
    <n v="126"/>
    <s v="US"/>
    <s v="USD"/>
    <n v="1554786000"/>
    <n v="1554872400"/>
    <x v="113"/>
    <d v="2019-04-10T05:00:00"/>
    <b v="0"/>
    <b v="1"/>
    <s v="technology/wearables"/>
    <n v="7.337894736842105"/>
    <n v="6971"/>
    <x v="2"/>
    <s v="wearables"/>
    <m/>
  </r>
  <r>
    <n v="115"/>
    <s v="Barrett PLC"/>
    <s v="Team-oriented clear-thinking capacity"/>
    <n v="166700"/>
    <n v="145382"/>
    <x v="0"/>
    <n v="3304"/>
    <s v="IT"/>
    <s v="EUR"/>
    <n v="1510898400"/>
    <n v="1513922400"/>
    <x v="114"/>
    <d v="2017-12-22T06:00:00"/>
    <b v="0"/>
    <b v="0"/>
    <s v="publishing/fiction"/>
    <n v="0.89193761247750447"/>
    <n v="74343"/>
    <x v="5"/>
    <s v="fiction"/>
    <m/>
  </r>
  <r>
    <n v="116"/>
    <s v="David-Clark"/>
    <s v="De-engineered motivating standardization"/>
    <n v="7200"/>
    <n v="6336"/>
    <x v="0"/>
    <n v="73"/>
    <s v="US"/>
    <s v="USD"/>
    <n v="1442552400"/>
    <n v="1442638800"/>
    <x v="115"/>
    <d v="2015-09-19T05:00:00"/>
    <b v="0"/>
    <b v="0"/>
    <s v="theater/plays"/>
    <n v="0.89013888888888892"/>
    <n v="3204.5"/>
    <x v="3"/>
    <s v="plays"/>
    <m/>
  </r>
  <r>
    <n v="117"/>
    <s v="Chaney-Dennis"/>
    <s v="Business-focused 24hour groupware"/>
    <n v="4900"/>
    <n v="8523"/>
    <x v="1"/>
    <n v="275"/>
    <s v="US"/>
    <s v="USD"/>
    <n v="1316667600"/>
    <n v="1317186000"/>
    <x v="116"/>
    <d v="2011-09-28T05:00:00"/>
    <b v="0"/>
    <b v="0"/>
    <s v="film &amp; video/television"/>
    <n v="1.7955102040816326"/>
    <n v="4399"/>
    <x v="4"/>
    <s v="television"/>
    <m/>
  </r>
  <r>
    <n v="118"/>
    <s v="Robinson, Lopez and Christensen"/>
    <s v="Organic next generation protocol"/>
    <n v="5400"/>
    <n v="6351"/>
    <x v="1"/>
    <n v="67"/>
    <s v="US"/>
    <s v="USD"/>
    <n v="1390716000"/>
    <n v="1391234400"/>
    <x v="117"/>
    <d v="2014-02-01T06:00:00"/>
    <b v="0"/>
    <b v="0"/>
    <s v="photography/photography books"/>
    <n v="1.1885185185185185"/>
    <n v="3209"/>
    <x v="7"/>
    <s v="photography books"/>
    <m/>
  </r>
  <r>
    <n v="119"/>
    <s v="Clark and Sons"/>
    <s v="Reverse-engineered full-range Internet solution"/>
    <n v="5000"/>
    <n v="10748"/>
    <x v="1"/>
    <n v="154"/>
    <s v="US"/>
    <s v="USD"/>
    <n v="1402894800"/>
    <n v="1404363600"/>
    <x v="118"/>
    <d v="2014-07-03T05:00:00"/>
    <b v="0"/>
    <b v="1"/>
    <s v="film &amp; video/documentary"/>
    <n v="2.1804000000000001"/>
    <n v="5451"/>
    <x v="4"/>
    <s v="documentary"/>
    <m/>
  </r>
  <r>
    <n v="120"/>
    <s v="Vega Group"/>
    <s v="Synchronized regional synergy"/>
    <n v="75100"/>
    <n v="112272"/>
    <x v="1"/>
    <n v="1782"/>
    <s v="US"/>
    <s v="USD"/>
    <n v="1429246800"/>
    <n v="1429592400"/>
    <x v="119"/>
    <d v="2015-04-21T05:00:00"/>
    <b v="0"/>
    <b v="1"/>
    <s v="games/mobile games"/>
    <n v="1.5186950732356856"/>
    <n v="57027"/>
    <x v="6"/>
    <s v="mobile games"/>
    <m/>
  </r>
  <r>
    <n v="121"/>
    <s v="Brown-Brown"/>
    <s v="Multi-lateral homogeneous success"/>
    <n v="45300"/>
    <n v="99361"/>
    <x v="1"/>
    <n v="903"/>
    <s v="US"/>
    <s v="USD"/>
    <n v="1412485200"/>
    <n v="1413608400"/>
    <x v="33"/>
    <d v="2014-10-18T05:00:00"/>
    <b v="0"/>
    <b v="0"/>
    <s v="games/video games"/>
    <n v="2.2133333333333334"/>
    <n v="50132"/>
    <x v="6"/>
    <s v="video games"/>
    <m/>
  </r>
  <r>
    <n v="122"/>
    <s v="Taylor PLC"/>
    <s v="Seamless zero-defect solution"/>
    <n v="136800"/>
    <n v="88055"/>
    <x v="0"/>
    <n v="3387"/>
    <s v="US"/>
    <s v="USD"/>
    <n v="1417068000"/>
    <n v="1419400800"/>
    <x v="120"/>
    <d v="2014-12-24T06:00:00"/>
    <b v="0"/>
    <b v="0"/>
    <s v="publishing/fiction"/>
    <n v="0.66843567251461988"/>
    <n v="45721"/>
    <x v="5"/>
    <s v="fiction"/>
    <m/>
  </r>
  <r>
    <n v="123"/>
    <s v="Edwards-Lewis"/>
    <s v="Enhanced scalable concept"/>
    <n v="177700"/>
    <n v="33092"/>
    <x v="0"/>
    <n v="662"/>
    <s v="CA"/>
    <s v="CAD"/>
    <n v="1448344800"/>
    <n v="1448604000"/>
    <x v="121"/>
    <d v="2015-11-27T06:00:00"/>
    <b v="1"/>
    <b v="0"/>
    <s v="theater/plays"/>
    <n v="0.18994935284186831"/>
    <n v="16877"/>
    <x v="3"/>
    <s v="plays"/>
    <m/>
  </r>
  <r>
    <n v="124"/>
    <s v="Stanton, Neal and Rodriguez"/>
    <s v="Polarized uniform software"/>
    <n v="2600"/>
    <n v="9562"/>
    <x v="1"/>
    <n v="94"/>
    <s v="IT"/>
    <s v="EUR"/>
    <n v="1557723600"/>
    <n v="1562302800"/>
    <x v="122"/>
    <d v="2019-07-05T05:00:00"/>
    <b v="0"/>
    <b v="0"/>
    <s v="photography/photography books"/>
    <n v="3.7138461538461538"/>
    <n v="4828"/>
    <x v="7"/>
    <s v="photography books"/>
    <m/>
  </r>
  <r>
    <n v="125"/>
    <s v="Pratt LLC"/>
    <s v="Stand-alone web-enabled moderator"/>
    <n v="5300"/>
    <n v="8475"/>
    <x v="1"/>
    <n v="180"/>
    <s v="US"/>
    <s v="USD"/>
    <n v="1537333200"/>
    <n v="1537678800"/>
    <x v="123"/>
    <d v="2018-09-23T05:00:00"/>
    <b v="0"/>
    <b v="0"/>
    <s v="theater/plays"/>
    <n v="1.6330188679245283"/>
    <n v="4327.5"/>
    <x v="3"/>
    <s v="plays"/>
    <m/>
  </r>
  <r>
    <n v="126"/>
    <s v="Gross PLC"/>
    <s v="Proactive methodical benchmark"/>
    <n v="180200"/>
    <n v="69617"/>
    <x v="0"/>
    <n v="774"/>
    <s v="US"/>
    <s v="USD"/>
    <n v="1471150800"/>
    <n v="1473570000"/>
    <x v="124"/>
    <d v="2016-09-11T05:00:00"/>
    <b v="0"/>
    <b v="1"/>
    <s v="theater/plays"/>
    <n v="0.39062708102108767"/>
    <n v="35195.5"/>
    <x v="3"/>
    <s v="plays"/>
    <m/>
  </r>
  <r>
    <n v="127"/>
    <s v="Martinez, Gomez and Dalton"/>
    <s v="Team-oriented 6thgeneration matrix"/>
    <n v="103200"/>
    <n v="53067"/>
    <x v="0"/>
    <n v="672"/>
    <s v="CA"/>
    <s v="CAD"/>
    <n v="1273640400"/>
    <n v="1273899600"/>
    <x v="125"/>
    <d v="2010-05-15T05:00:00"/>
    <b v="0"/>
    <b v="0"/>
    <s v="theater/plays"/>
    <n v="0.52072674418604648"/>
    <n v="26869.5"/>
    <x v="3"/>
    <s v="plays"/>
    <m/>
  </r>
  <r>
    <n v="128"/>
    <s v="Allen-Curtis"/>
    <s v="Phased human-resource core"/>
    <n v="70600"/>
    <n v="42596"/>
    <x v="3"/>
    <n v="532"/>
    <s v="US"/>
    <s v="USD"/>
    <n v="1282885200"/>
    <n v="1284008400"/>
    <x v="126"/>
    <d v="2010-09-09T05:00:00"/>
    <b v="0"/>
    <b v="0"/>
    <s v="music/rock"/>
    <n v="0.61087818696883855"/>
    <n v="21564"/>
    <x v="1"/>
    <s v="rock"/>
    <m/>
  </r>
  <r>
    <n v="129"/>
    <s v="Morgan-Martinez"/>
    <s v="Mandatory tertiary implementation"/>
    <n v="148500"/>
    <n v="4756"/>
    <x v="3"/>
    <n v="55"/>
    <s v="AU"/>
    <s v="AUD"/>
    <n v="1422943200"/>
    <n v="1425103200"/>
    <x v="127"/>
    <d v="2015-02-28T06:00:00"/>
    <b v="0"/>
    <b v="0"/>
    <s v="food/food trucks"/>
    <n v="3.2397306397306397E-2"/>
    <n v="2405.5"/>
    <x v="0"/>
    <s v="food trucks"/>
    <m/>
  </r>
  <r>
    <n v="130"/>
    <s v="Luna, Anderson and Fox"/>
    <s v="Secured directional encryption"/>
    <n v="9600"/>
    <n v="14925"/>
    <x v="1"/>
    <n v="533"/>
    <s v="DK"/>
    <s v="DKK"/>
    <n v="1319605200"/>
    <n v="1320991200"/>
    <x v="128"/>
    <d v="2011-11-11T06:00:00"/>
    <b v="0"/>
    <b v="0"/>
    <s v="film &amp; video/drama"/>
    <n v="1.6102083333333332"/>
    <n v="7729"/>
    <x v="4"/>
    <s v="drama"/>
    <m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x v="129"/>
    <d v="2013-12-12T06:00:00"/>
    <b v="0"/>
    <b v="0"/>
    <s v="technology/web"/>
    <n v="1.0234304796599878"/>
    <n v="84279.5"/>
    <x v="2"/>
    <s v="web"/>
    <m/>
  </r>
  <r>
    <n v="132"/>
    <s v="Flowers and Sons"/>
    <s v="Virtual static core"/>
    <n v="3300"/>
    <n v="3834"/>
    <x v="1"/>
    <n v="89"/>
    <s v="US"/>
    <s v="USD"/>
    <n v="1515736800"/>
    <n v="1517119200"/>
    <x v="130"/>
    <d v="2018-01-28T06:00:00"/>
    <b v="0"/>
    <b v="1"/>
    <s v="theater/plays"/>
    <n v="1.1887878787878787"/>
    <n v="1961.5"/>
    <x v="3"/>
    <s v="plays"/>
    <m/>
  </r>
  <r>
    <n v="133"/>
    <s v="Gates PLC"/>
    <s v="Secured content-based product"/>
    <n v="4500"/>
    <n v="13985"/>
    <x v="1"/>
    <n v="159"/>
    <s v="US"/>
    <s v="USD"/>
    <n v="1313125200"/>
    <n v="1315026000"/>
    <x v="131"/>
    <d v="2011-09-03T05:00:00"/>
    <b v="0"/>
    <b v="0"/>
    <s v="music/world music"/>
    <n v="3.1431111111111112"/>
    <n v="7072"/>
    <x v="1"/>
    <s v="world music"/>
    <m/>
  </r>
  <r>
    <n v="134"/>
    <s v="Caldwell LLC"/>
    <s v="Secured executive concept"/>
    <n v="99500"/>
    <n v="89288"/>
    <x v="0"/>
    <n v="940"/>
    <s v="CH"/>
    <s v="CHF"/>
    <n v="1308459600"/>
    <n v="1312693200"/>
    <x v="132"/>
    <d v="2011-08-07T05:00:00"/>
    <b v="0"/>
    <b v="1"/>
    <s v="film &amp; video/documentary"/>
    <n v="0.90681407035175876"/>
    <n v="45114"/>
    <x v="4"/>
    <s v="documentary"/>
    <m/>
  </r>
  <r>
    <n v="135"/>
    <s v="Le, Burton and Evans"/>
    <s v="Balanced zero-defect software"/>
    <n v="7700"/>
    <n v="5488"/>
    <x v="0"/>
    <n v="117"/>
    <s v="US"/>
    <s v="USD"/>
    <n v="1362636000"/>
    <n v="1363064400"/>
    <x v="133"/>
    <d v="2013-03-12T05:00:00"/>
    <b v="0"/>
    <b v="1"/>
    <s v="theater/plays"/>
    <n v="0.72792207792207797"/>
    <n v="2802.5"/>
    <x v="3"/>
    <s v="plays"/>
    <m/>
  </r>
  <r>
    <n v="136"/>
    <s v="Briggs PLC"/>
    <s v="Distributed context-sensitive flexibility"/>
    <n v="82800"/>
    <n v="2721"/>
    <x v="3"/>
    <n v="58"/>
    <s v="US"/>
    <s v="USD"/>
    <n v="1402117200"/>
    <n v="1403154000"/>
    <x v="134"/>
    <d v="2014-06-19T05:00:00"/>
    <b v="0"/>
    <b v="1"/>
    <s v="film &amp; video/drama"/>
    <n v="3.3562801932367152E-2"/>
    <n v="1389.5"/>
    <x v="4"/>
    <s v="drama"/>
    <m/>
  </r>
  <r>
    <n v="137"/>
    <s v="Hudson-Nguyen"/>
    <s v="Down-sized disintermediate support"/>
    <n v="1800"/>
    <n v="4712"/>
    <x v="1"/>
    <n v="50"/>
    <s v="US"/>
    <s v="USD"/>
    <n v="1286341200"/>
    <n v="1286859600"/>
    <x v="135"/>
    <d v="2010-10-12T05:00:00"/>
    <b v="0"/>
    <b v="0"/>
    <s v="publishing/nonfiction"/>
    <n v="2.6455555555555557"/>
    <n v="2381"/>
    <x v="5"/>
    <s v="nonfiction"/>
    <m/>
  </r>
  <r>
    <n v="138"/>
    <s v="Hogan Ltd"/>
    <s v="Stand-alone mission-critical moratorium"/>
    <n v="9600"/>
    <n v="9216"/>
    <x v="0"/>
    <n v="115"/>
    <s v="US"/>
    <s v="USD"/>
    <n v="1348808400"/>
    <n v="1349326800"/>
    <x v="136"/>
    <d v="2012-10-04T05:00:00"/>
    <b v="0"/>
    <b v="0"/>
    <s v="games/mobile games"/>
    <n v="0.97197916666666662"/>
    <n v="4665.5"/>
    <x v="6"/>
    <s v="mobile games"/>
    <m/>
  </r>
  <r>
    <n v="139"/>
    <s v="Hamilton, Wright and Chavez"/>
    <s v="Down-sized empowering protocol"/>
    <n v="92100"/>
    <n v="19246"/>
    <x v="0"/>
    <n v="326"/>
    <s v="US"/>
    <s v="USD"/>
    <n v="1429592400"/>
    <n v="1430974800"/>
    <x v="137"/>
    <d v="2015-05-07T05:00:00"/>
    <b v="0"/>
    <b v="1"/>
    <s v="technology/wearables"/>
    <n v="0.21250814332247556"/>
    <n v="9786"/>
    <x v="2"/>
    <s v="wearables"/>
    <m/>
  </r>
  <r>
    <n v="140"/>
    <s v="Bautista-Cross"/>
    <s v="Fully-configurable coherent Internet solution"/>
    <n v="5500"/>
    <n v="12274"/>
    <x v="1"/>
    <n v="186"/>
    <s v="US"/>
    <s v="USD"/>
    <n v="1519538400"/>
    <n v="1519970400"/>
    <x v="138"/>
    <d v="2018-03-02T06:00:00"/>
    <b v="0"/>
    <b v="0"/>
    <s v="film &amp; video/documentary"/>
    <n v="2.2654545454545456"/>
    <n v="6230"/>
    <x v="4"/>
    <s v="documentary"/>
    <m/>
  </r>
  <r>
    <n v="141"/>
    <s v="Jackson LLC"/>
    <s v="Distributed motivating algorithm"/>
    <n v="64300"/>
    <n v="65323"/>
    <x v="1"/>
    <n v="1071"/>
    <s v="US"/>
    <s v="USD"/>
    <n v="1434085200"/>
    <n v="1434603600"/>
    <x v="139"/>
    <d v="2015-06-18T05:00:00"/>
    <b v="0"/>
    <b v="0"/>
    <s v="technology/web"/>
    <n v="1.032566096423017"/>
    <n v="33197"/>
    <x v="2"/>
    <s v="web"/>
    <m/>
  </r>
  <r>
    <n v="142"/>
    <s v="Figueroa Ltd"/>
    <s v="Expanded solution-oriented benchmark"/>
    <n v="5000"/>
    <n v="11502"/>
    <x v="1"/>
    <n v="117"/>
    <s v="US"/>
    <s v="USD"/>
    <n v="1333688400"/>
    <n v="1337230800"/>
    <x v="107"/>
    <d v="2012-05-17T05:00:00"/>
    <b v="0"/>
    <b v="0"/>
    <s v="technology/web"/>
    <n v="2.3237999999999999"/>
    <n v="5809.5"/>
    <x v="2"/>
    <s v="web"/>
    <m/>
  </r>
  <r>
    <n v="143"/>
    <s v="Avila-Jones"/>
    <s v="Implemented discrete secured line"/>
    <n v="5400"/>
    <n v="7322"/>
    <x v="1"/>
    <n v="70"/>
    <s v="US"/>
    <s v="USD"/>
    <n v="1277701200"/>
    <n v="1279429200"/>
    <x v="140"/>
    <d v="2010-07-18T05:00:00"/>
    <b v="0"/>
    <b v="0"/>
    <s v="music/indie rock"/>
    <n v="1.3688888888888888"/>
    <n v="3696"/>
    <x v="1"/>
    <s v="indie rock"/>
    <m/>
  </r>
  <r>
    <n v="144"/>
    <s v="Martin, Lopez and Hunter"/>
    <s v="Multi-lateral actuating installation"/>
    <n v="9000"/>
    <n v="11619"/>
    <x v="1"/>
    <n v="135"/>
    <s v="US"/>
    <s v="USD"/>
    <n v="1560747600"/>
    <n v="1561438800"/>
    <x v="141"/>
    <d v="2019-06-25T05:00:00"/>
    <b v="0"/>
    <b v="0"/>
    <s v="theater/plays"/>
    <n v="1.306"/>
    <n v="5877"/>
    <x v="3"/>
    <s v="plays"/>
    <m/>
  </r>
  <r>
    <n v="145"/>
    <s v="Fields-Moore"/>
    <s v="Secured reciprocal array"/>
    <n v="25000"/>
    <n v="59128"/>
    <x v="1"/>
    <n v="768"/>
    <s v="CH"/>
    <s v="CHF"/>
    <n v="1410066000"/>
    <n v="1410498000"/>
    <x v="142"/>
    <d v="2014-09-12T05:00:00"/>
    <b v="0"/>
    <b v="0"/>
    <s v="technology/wearables"/>
    <n v="2.3958400000000002"/>
    <n v="29948"/>
    <x v="2"/>
    <s v="wearables"/>
    <m/>
  </r>
  <r>
    <n v="146"/>
    <s v="Harris-Golden"/>
    <s v="Optional bandwidth-monitored middleware"/>
    <n v="8800"/>
    <n v="1518"/>
    <x v="3"/>
    <n v="51"/>
    <s v="US"/>
    <s v="USD"/>
    <n v="1320732000"/>
    <n v="1322460000"/>
    <x v="143"/>
    <d v="2011-11-28T06:00:00"/>
    <b v="0"/>
    <b v="0"/>
    <s v="theater/plays"/>
    <n v="0.17829545454545453"/>
    <n v="784.5"/>
    <x v="3"/>
    <s v="plays"/>
    <m/>
  </r>
  <r>
    <n v="147"/>
    <s v="Moss, Norman and Dunlap"/>
    <s v="Upgradable upward-trending workforce"/>
    <n v="8300"/>
    <n v="9337"/>
    <x v="1"/>
    <n v="199"/>
    <s v="US"/>
    <s v="USD"/>
    <n v="1465794000"/>
    <n v="1466312400"/>
    <x v="144"/>
    <d v="2016-06-19T05:00:00"/>
    <b v="0"/>
    <b v="1"/>
    <s v="theater/plays"/>
    <n v="1.1489156626506025"/>
    <n v="4768"/>
    <x v="3"/>
    <s v="plays"/>
    <m/>
  </r>
  <r>
    <n v="148"/>
    <s v="White, Larson and Wright"/>
    <s v="Upgradable hybrid capability"/>
    <n v="9300"/>
    <n v="11255"/>
    <x v="1"/>
    <n v="107"/>
    <s v="US"/>
    <s v="USD"/>
    <n v="1500958800"/>
    <n v="1501736400"/>
    <x v="145"/>
    <d v="2017-08-03T05:00:00"/>
    <b v="0"/>
    <b v="0"/>
    <s v="technology/wearables"/>
    <n v="1.2217204301075268"/>
    <n v="5681"/>
    <x v="2"/>
    <s v="wearables"/>
    <m/>
  </r>
  <r>
    <n v="149"/>
    <s v="Payne, Oliver and Burch"/>
    <s v="Managed fresh-thinking flexibility"/>
    <n v="6200"/>
    <n v="13632"/>
    <x v="1"/>
    <n v="195"/>
    <s v="US"/>
    <s v="USD"/>
    <n v="1357020000"/>
    <n v="1361512800"/>
    <x v="146"/>
    <d v="2013-02-22T06:00:00"/>
    <b v="0"/>
    <b v="0"/>
    <s v="music/indie rock"/>
    <n v="2.2301612903225805"/>
    <n v="6913.5"/>
    <x v="1"/>
    <s v="indie rock"/>
    <m/>
  </r>
  <r>
    <n v="150"/>
    <s v="Brown, Palmer and Pace"/>
    <s v="Networked stable workforce"/>
    <n v="100"/>
    <n v="1"/>
    <x v="0"/>
    <n v="1"/>
    <s v="US"/>
    <s v="USD"/>
    <n v="1544940000"/>
    <n v="1545026400"/>
    <x v="147"/>
    <d v="2018-12-17T06:00:00"/>
    <b v="0"/>
    <b v="0"/>
    <s v="music/rock"/>
    <n v="0.02"/>
    <n v="1"/>
    <x v="1"/>
    <s v="rock"/>
    <m/>
  </r>
  <r>
    <n v="151"/>
    <s v="Parker LLC"/>
    <s v="Customizable intermediate extranet"/>
    <n v="137200"/>
    <n v="88037"/>
    <x v="0"/>
    <n v="1467"/>
    <s v="US"/>
    <s v="USD"/>
    <n v="1402290000"/>
    <n v="1406696400"/>
    <x v="148"/>
    <d v="2014-07-30T05:00:00"/>
    <b v="0"/>
    <b v="0"/>
    <s v="music/electric music"/>
    <n v="0.65236151603498538"/>
    <n v="44752"/>
    <x v="1"/>
    <s v="electric music"/>
    <m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x v="149"/>
    <d v="2017-02-24T06:00:00"/>
    <b v="0"/>
    <b v="0"/>
    <s v="music/indie rock"/>
    <n v="4.3120240963855423"/>
    <n v="89474.5"/>
    <x v="1"/>
    <s v="indie rock"/>
    <m/>
  </r>
  <r>
    <n v="153"/>
    <s v="Whitehead, Bell and Hughes"/>
    <s v="Multi-tiered radical definition"/>
    <n v="189400"/>
    <n v="176112"/>
    <x v="0"/>
    <n v="5681"/>
    <s v="US"/>
    <s v="USD"/>
    <n v="1350622800"/>
    <n v="1351141200"/>
    <x v="150"/>
    <d v="2012-10-25T05:00:00"/>
    <b v="0"/>
    <b v="0"/>
    <s v="theater/plays"/>
    <n v="0.95983632523759244"/>
    <n v="90896.5"/>
    <x v="3"/>
    <s v="plays"/>
    <m/>
  </r>
  <r>
    <n v="154"/>
    <s v="Rodriguez-Brown"/>
    <s v="Devolved foreground benchmark"/>
    <n v="171300"/>
    <n v="100650"/>
    <x v="0"/>
    <n v="1059"/>
    <s v="US"/>
    <s v="USD"/>
    <n v="1463029200"/>
    <n v="1465016400"/>
    <x v="151"/>
    <d v="2016-06-04T05:00:00"/>
    <b v="0"/>
    <b v="1"/>
    <s v="music/indie rock"/>
    <n v="0.59374781085814365"/>
    <n v="50854.5"/>
    <x v="1"/>
    <s v="indie rock"/>
    <m/>
  </r>
  <r>
    <n v="155"/>
    <s v="Hall-Schaefer"/>
    <s v="Distributed eco-centric methodology"/>
    <n v="139500"/>
    <n v="90706"/>
    <x v="0"/>
    <n v="1194"/>
    <s v="US"/>
    <s v="USD"/>
    <n v="1269493200"/>
    <n v="1270789200"/>
    <x v="152"/>
    <d v="2010-04-09T05:00:00"/>
    <b v="0"/>
    <b v="0"/>
    <s v="theater/plays"/>
    <n v="0.65878136200716841"/>
    <n v="45950"/>
    <x v="3"/>
    <s v="plays"/>
    <m/>
  </r>
  <r>
    <n v="156"/>
    <s v="Meza-Rogers"/>
    <s v="Streamlined encompassing encryption"/>
    <n v="36400"/>
    <n v="26914"/>
    <x v="3"/>
    <n v="379"/>
    <s v="AU"/>
    <s v="AUD"/>
    <n v="1570251600"/>
    <n v="1572325200"/>
    <x v="153"/>
    <d v="2019-10-29T05:00:00"/>
    <b v="0"/>
    <b v="0"/>
    <s v="music/rock"/>
    <n v="0.74980769230769229"/>
    <n v="13646.5"/>
    <x v="1"/>
    <s v="rock"/>
    <m/>
  </r>
  <r>
    <n v="157"/>
    <s v="Curtis-Curtis"/>
    <s v="User-friendly reciprocal initiative"/>
    <n v="4200"/>
    <n v="2212"/>
    <x v="0"/>
    <n v="30"/>
    <s v="AU"/>
    <s v="AUD"/>
    <n v="1388383200"/>
    <n v="1389420000"/>
    <x v="154"/>
    <d v="2014-01-11T06:00:00"/>
    <b v="0"/>
    <b v="0"/>
    <s v="photography/photography books"/>
    <n v="0.53380952380952384"/>
    <n v="1121"/>
    <x v="7"/>
    <s v="photography books"/>
    <m/>
  </r>
  <r>
    <n v="158"/>
    <s v="Carlson Inc"/>
    <s v="Ergonomic fresh-thinking installation"/>
    <n v="2100"/>
    <n v="4640"/>
    <x v="1"/>
    <n v="41"/>
    <s v="US"/>
    <s v="USD"/>
    <n v="1449554400"/>
    <n v="1449640800"/>
    <x v="155"/>
    <d v="2015-12-09T06:00:00"/>
    <b v="0"/>
    <b v="0"/>
    <s v="music/rock"/>
    <n v="2.2290476190476189"/>
    <n v="2340.5"/>
    <x v="1"/>
    <s v="rock"/>
    <m/>
  </r>
  <r>
    <n v="159"/>
    <s v="Clarke, Anderson and Lee"/>
    <s v="Robust explicit hardware"/>
    <n v="191200"/>
    <n v="191222"/>
    <x v="1"/>
    <n v="1821"/>
    <s v="US"/>
    <s v="USD"/>
    <n v="1553662800"/>
    <n v="1555218000"/>
    <x v="156"/>
    <d v="2019-04-14T05:00:00"/>
    <b v="0"/>
    <b v="1"/>
    <s v="theater/plays"/>
    <n v="1.0096391213389122"/>
    <n v="96521.5"/>
    <x v="3"/>
    <s v="plays"/>
    <m/>
  </r>
  <r>
    <n v="160"/>
    <s v="Evans Group"/>
    <s v="Stand-alone actuating support"/>
    <n v="8000"/>
    <n v="12985"/>
    <x v="1"/>
    <n v="164"/>
    <s v="US"/>
    <s v="USD"/>
    <n v="1556341200"/>
    <n v="1557723600"/>
    <x v="157"/>
    <d v="2019-05-13T05:00:00"/>
    <b v="0"/>
    <b v="0"/>
    <s v="technology/wearables"/>
    <n v="1.6436249999999999"/>
    <n v="6574.5"/>
    <x v="2"/>
    <s v="wearables"/>
    <m/>
  </r>
  <r>
    <n v="161"/>
    <s v="Bruce Group"/>
    <s v="Cross-platform methodical process improvement"/>
    <n v="5500"/>
    <n v="4300"/>
    <x v="0"/>
    <n v="75"/>
    <s v="US"/>
    <s v="USD"/>
    <n v="1442984400"/>
    <n v="1443502800"/>
    <x v="158"/>
    <d v="2015-09-29T05:00:00"/>
    <b v="0"/>
    <b v="1"/>
    <s v="technology/web"/>
    <n v="0.79545454545454541"/>
    <n v="2187.5"/>
    <x v="2"/>
    <s v="web"/>
    <m/>
  </r>
  <r>
    <n v="162"/>
    <s v="Keith, Alvarez and Potter"/>
    <s v="Extended bottom-line open architecture"/>
    <n v="6100"/>
    <n v="9134"/>
    <x v="1"/>
    <n v="157"/>
    <s v="CH"/>
    <s v="CHF"/>
    <n v="1544248800"/>
    <n v="1546840800"/>
    <x v="159"/>
    <d v="2019-01-07T06:00:00"/>
    <b v="0"/>
    <b v="0"/>
    <s v="music/rock"/>
    <n v="1.5231147540983607"/>
    <n v="4645.5"/>
    <x v="1"/>
    <s v="rock"/>
    <m/>
  </r>
  <r>
    <n v="163"/>
    <s v="Burton-Watkins"/>
    <s v="Extended reciprocal circuit"/>
    <n v="3500"/>
    <n v="8864"/>
    <x v="1"/>
    <n v="246"/>
    <s v="US"/>
    <s v="USD"/>
    <n v="1508475600"/>
    <n v="1512712800"/>
    <x v="160"/>
    <d v="2017-12-08T06:00:00"/>
    <b v="0"/>
    <b v="1"/>
    <s v="photography/photography books"/>
    <n v="2.6028571428571428"/>
    <n v="4555"/>
    <x v="7"/>
    <s v="photography books"/>
    <m/>
  </r>
  <r>
    <n v="164"/>
    <s v="Lopez and Sons"/>
    <s v="Polarized human-resource protocol"/>
    <n v="150500"/>
    <n v="150755"/>
    <x v="1"/>
    <n v="1396"/>
    <s v="US"/>
    <s v="USD"/>
    <n v="1507438800"/>
    <n v="1507525200"/>
    <x v="161"/>
    <d v="2017-10-09T05:00:00"/>
    <b v="0"/>
    <b v="0"/>
    <s v="theater/plays"/>
    <n v="1.0109700996677742"/>
    <n v="76075.5"/>
    <x v="3"/>
    <s v="plays"/>
    <m/>
  </r>
  <r>
    <n v="165"/>
    <s v="Cordova Ltd"/>
    <s v="Synergized radical product"/>
    <n v="90400"/>
    <n v="110279"/>
    <x v="1"/>
    <n v="2506"/>
    <s v="US"/>
    <s v="USD"/>
    <n v="1501563600"/>
    <n v="1504328400"/>
    <x v="162"/>
    <d v="2017-09-02T05:00:00"/>
    <b v="0"/>
    <b v="0"/>
    <s v="technology/web"/>
    <n v="1.2476216814159291"/>
    <n v="56392.5"/>
    <x v="2"/>
    <s v="web"/>
    <m/>
  </r>
  <r>
    <n v="166"/>
    <s v="Brown-Vang"/>
    <s v="Robust heuristic artificial intelligence"/>
    <n v="9800"/>
    <n v="13439"/>
    <x v="1"/>
    <n v="244"/>
    <s v="US"/>
    <s v="USD"/>
    <n v="1292997600"/>
    <n v="1293343200"/>
    <x v="163"/>
    <d v="2010-12-26T06:00:00"/>
    <b v="0"/>
    <b v="0"/>
    <s v="photography/photography books"/>
    <n v="1.3962244897959184"/>
    <n v="6841.5"/>
    <x v="7"/>
    <s v="photography books"/>
    <m/>
  </r>
  <r>
    <n v="167"/>
    <s v="Cruz-Ward"/>
    <s v="Robust content-based emulation"/>
    <n v="2600"/>
    <n v="10804"/>
    <x v="1"/>
    <n v="146"/>
    <s v="AU"/>
    <s v="AUD"/>
    <n v="1370840400"/>
    <n v="1371704400"/>
    <x v="164"/>
    <d v="2013-06-20T05:00:00"/>
    <b v="0"/>
    <b v="0"/>
    <s v="theater/plays"/>
    <n v="4.2115384615384617"/>
    <n v="5475"/>
    <x v="3"/>
    <s v="plays"/>
    <m/>
  </r>
  <r>
    <n v="168"/>
    <s v="Hernandez Group"/>
    <s v="Ergonomic uniform open system"/>
    <n v="128100"/>
    <n v="40107"/>
    <x v="0"/>
    <n v="955"/>
    <s v="DK"/>
    <s v="DKK"/>
    <n v="1550815200"/>
    <n v="1552798800"/>
    <x v="165"/>
    <d v="2019-03-17T05:00:00"/>
    <b v="0"/>
    <b v="1"/>
    <s v="music/indie rock"/>
    <n v="0.32054644808743171"/>
    <n v="20531"/>
    <x v="1"/>
    <s v="indie rock"/>
    <m/>
  </r>
  <r>
    <n v="169"/>
    <s v="Tran, Steele and Wilson"/>
    <s v="Profit-focused modular product"/>
    <n v="23300"/>
    <n v="98811"/>
    <x v="1"/>
    <n v="1267"/>
    <s v="US"/>
    <s v="USD"/>
    <n v="1339909200"/>
    <n v="1342328400"/>
    <x v="166"/>
    <d v="2012-07-15T05:00:00"/>
    <b v="0"/>
    <b v="1"/>
    <s v="film &amp; video/shorts"/>
    <n v="4.29519313304721"/>
    <n v="50039"/>
    <x v="4"/>
    <s v="shorts"/>
    <m/>
  </r>
  <r>
    <n v="170"/>
    <s v="Summers, Gallegos and Stein"/>
    <s v="Mandatory mobile product"/>
    <n v="188100"/>
    <n v="5528"/>
    <x v="0"/>
    <n v="67"/>
    <s v="US"/>
    <s v="USD"/>
    <n v="1501736400"/>
    <n v="1502341200"/>
    <x v="167"/>
    <d v="2017-08-10T05:00:00"/>
    <b v="0"/>
    <b v="0"/>
    <s v="music/indie rock"/>
    <n v="2.9744816586921852E-2"/>
    <n v="2797.5"/>
    <x v="1"/>
    <s v="indie rock"/>
    <m/>
  </r>
  <r>
    <n v="171"/>
    <s v="Blair Group"/>
    <s v="Public-key 3rdgeneration budgetary management"/>
    <n v="4900"/>
    <n v="521"/>
    <x v="0"/>
    <n v="5"/>
    <s v="US"/>
    <s v="USD"/>
    <n v="1395291600"/>
    <n v="1397192400"/>
    <x v="168"/>
    <d v="2014-04-11T05:00:00"/>
    <b v="0"/>
    <b v="0"/>
    <s v="publishing/translations"/>
    <n v="0.1073469387755102"/>
    <n v="263"/>
    <x v="5"/>
    <s v="translations"/>
    <m/>
  </r>
  <r>
    <n v="172"/>
    <s v="Nixon Inc"/>
    <s v="Centralized national firmware"/>
    <n v="800"/>
    <n v="663"/>
    <x v="0"/>
    <n v="26"/>
    <s v="US"/>
    <s v="USD"/>
    <n v="1405746000"/>
    <n v="1407042000"/>
    <x v="169"/>
    <d v="2014-08-03T05:00:00"/>
    <b v="0"/>
    <b v="1"/>
    <s v="film &amp; video/documentary"/>
    <n v="0.86124999999999996"/>
    <n v="344.5"/>
    <x v="4"/>
    <s v="documentary"/>
    <m/>
  </r>
  <r>
    <n v="173"/>
    <s v="White LLC"/>
    <s v="Cross-group 4thgeneration middleware"/>
    <n v="96700"/>
    <n v="157635"/>
    <x v="1"/>
    <n v="1561"/>
    <s v="US"/>
    <s v="USD"/>
    <n v="1368853200"/>
    <n v="1369371600"/>
    <x v="170"/>
    <d v="2013-05-24T05:00:00"/>
    <b v="0"/>
    <b v="0"/>
    <s v="theater/plays"/>
    <n v="1.646287487073423"/>
    <n v="79598"/>
    <x v="3"/>
    <s v="plays"/>
    <m/>
  </r>
  <r>
    <n v="174"/>
    <s v="Santos, Black and Donovan"/>
    <s v="Pre-emptive scalable access"/>
    <n v="600"/>
    <n v="5368"/>
    <x v="1"/>
    <n v="48"/>
    <s v="US"/>
    <s v="USD"/>
    <n v="1444021200"/>
    <n v="1444107600"/>
    <x v="171"/>
    <d v="2015-10-06T05:00:00"/>
    <b v="0"/>
    <b v="1"/>
    <s v="technology/wearables"/>
    <n v="9.0266666666666673"/>
    <n v="2708"/>
    <x v="2"/>
    <s v="wearables"/>
    <m/>
  </r>
  <r>
    <n v="175"/>
    <s v="Jones, Contreras and Burnett"/>
    <s v="Sharable intangible migration"/>
    <n v="181200"/>
    <n v="47459"/>
    <x v="0"/>
    <n v="1130"/>
    <s v="US"/>
    <s v="USD"/>
    <n v="1472619600"/>
    <n v="1474261200"/>
    <x v="172"/>
    <d v="2016-09-19T05:00:00"/>
    <b v="0"/>
    <b v="0"/>
    <s v="theater/plays"/>
    <n v="0.26815121412803533"/>
    <n v="24294.5"/>
    <x v="3"/>
    <s v="plays"/>
    <m/>
  </r>
  <r>
    <n v="176"/>
    <s v="Stone-Orozco"/>
    <s v="Proactive scalable Graphical User Interface"/>
    <n v="115000"/>
    <n v="86060"/>
    <x v="0"/>
    <n v="782"/>
    <s v="US"/>
    <s v="USD"/>
    <n v="1472878800"/>
    <n v="1473656400"/>
    <x v="173"/>
    <d v="2016-09-12T05:00:00"/>
    <b v="0"/>
    <b v="0"/>
    <s v="theater/plays"/>
    <n v="0.75514782608695652"/>
    <n v="43421"/>
    <x v="3"/>
    <s v="plays"/>
    <m/>
  </r>
  <r>
    <n v="177"/>
    <s v="Lee, Gibson and Morgan"/>
    <s v="Digitized solution-oriented product"/>
    <n v="38800"/>
    <n v="161593"/>
    <x v="1"/>
    <n v="2739"/>
    <s v="US"/>
    <s v="USD"/>
    <n v="1289800800"/>
    <n v="1291960800"/>
    <x v="174"/>
    <d v="2010-12-10T06:00:00"/>
    <b v="0"/>
    <b v="0"/>
    <s v="theater/plays"/>
    <n v="4.2353608247422683"/>
    <n v="82166"/>
    <x v="3"/>
    <s v="plays"/>
    <m/>
  </r>
  <r>
    <n v="178"/>
    <s v="Alexander-Williams"/>
    <s v="Triple-buffered cohesive structure"/>
    <n v="7200"/>
    <n v="6927"/>
    <x v="0"/>
    <n v="210"/>
    <s v="US"/>
    <s v="USD"/>
    <n v="1505970000"/>
    <n v="1506747600"/>
    <x v="175"/>
    <d v="2017-09-30T05:00:00"/>
    <b v="0"/>
    <b v="0"/>
    <s v="food/food trucks"/>
    <n v="0.99124999999999996"/>
    <n v="3568.5"/>
    <x v="0"/>
    <s v="food trucks"/>
    <m/>
  </r>
  <r>
    <n v="179"/>
    <s v="Marks Ltd"/>
    <s v="Realigned human-resource orchestration"/>
    <n v="44500"/>
    <n v="159185"/>
    <x v="1"/>
    <n v="3537"/>
    <s v="CA"/>
    <s v="CAD"/>
    <n v="1363496400"/>
    <n v="1363582800"/>
    <x v="176"/>
    <d v="2013-03-18T05:00:00"/>
    <b v="0"/>
    <b v="1"/>
    <s v="theater/plays"/>
    <n v="3.656674157303371"/>
    <n v="81361"/>
    <x v="3"/>
    <s v="plays"/>
    <m/>
  </r>
  <r>
    <n v="180"/>
    <s v="Olsen, Edwards and Reid"/>
    <s v="Optional clear-thinking software"/>
    <n v="56000"/>
    <n v="172736"/>
    <x v="1"/>
    <n v="2107"/>
    <s v="AU"/>
    <s v="AUD"/>
    <n v="1269234000"/>
    <n v="1269666000"/>
    <x v="177"/>
    <d v="2010-03-27T05:00:00"/>
    <b v="0"/>
    <b v="0"/>
    <s v="technology/wearables"/>
    <n v="3.1221964285714288"/>
    <n v="87421.5"/>
    <x v="2"/>
    <s v="wearables"/>
    <m/>
  </r>
  <r>
    <n v="181"/>
    <s v="Daniels, Rose and Tyler"/>
    <s v="Centralized global approach"/>
    <n v="8600"/>
    <n v="5315"/>
    <x v="0"/>
    <n v="136"/>
    <s v="US"/>
    <s v="USD"/>
    <n v="1507093200"/>
    <n v="1508648400"/>
    <x v="178"/>
    <d v="2017-10-22T05:00:00"/>
    <b v="0"/>
    <b v="0"/>
    <s v="technology/web"/>
    <n v="0.63383720930232557"/>
    <n v="2725.5"/>
    <x v="2"/>
    <s v="web"/>
    <m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x v="179"/>
    <d v="2019-07-01T05:00:00"/>
    <b v="0"/>
    <b v="0"/>
    <s v="theater/plays"/>
    <n v="7.3456826568265683"/>
    <n v="99534"/>
    <x v="3"/>
    <s v="plays"/>
    <m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x v="180"/>
    <d v="2010-09-22T05:00:00"/>
    <b v="0"/>
    <b v="0"/>
    <s v="music/rock"/>
    <n v="0.70803921568627448"/>
    <n v="1805.5"/>
    <x v="1"/>
    <s v="rock"/>
    <m/>
  </r>
  <r>
    <n v="184"/>
    <s v="Howard, Carter and Griffith"/>
    <s v="Adaptive asynchronous emulation"/>
    <n v="3600"/>
    <n v="10550"/>
    <x v="1"/>
    <n v="340"/>
    <s v="US"/>
    <s v="USD"/>
    <n v="1556859600"/>
    <n v="1556946000"/>
    <x v="181"/>
    <d v="2019-05-04T05:00:00"/>
    <b v="0"/>
    <b v="0"/>
    <s v="theater/plays"/>
    <n v="3.0249999999999999"/>
    <n v="5445"/>
    <x v="3"/>
    <s v="plays"/>
    <m/>
  </r>
  <r>
    <n v="185"/>
    <s v="Bailey PLC"/>
    <s v="Innovative actuating conglomeration"/>
    <n v="1000"/>
    <n v="718"/>
    <x v="0"/>
    <n v="19"/>
    <s v="US"/>
    <s v="USD"/>
    <n v="1526187600"/>
    <n v="1527138000"/>
    <x v="182"/>
    <d v="2018-05-24T05:00:00"/>
    <b v="0"/>
    <b v="0"/>
    <s v="film &amp; video/television"/>
    <n v="0.73699999999999999"/>
    <n v="368.5"/>
    <x v="4"/>
    <s v="television"/>
    <m/>
  </r>
  <r>
    <n v="186"/>
    <s v="Parker Group"/>
    <s v="Grass-roots foreground policy"/>
    <n v="88800"/>
    <n v="28358"/>
    <x v="0"/>
    <n v="886"/>
    <s v="US"/>
    <s v="USD"/>
    <n v="1400821200"/>
    <n v="1402117200"/>
    <x v="183"/>
    <d v="2014-06-07T05:00:00"/>
    <b v="0"/>
    <b v="0"/>
    <s v="theater/plays"/>
    <n v="0.32932432432432435"/>
    <n v="14622"/>
    <x v="3"/>
    <s v="plays"/>
    <m/>
  </r>
  <r>
    <n v="187"/>
    <s v="Fox Group"/>
    <s v="Horizontal transitional paradigm"/>
    <n v="60200"/>
    <n v="138384"/>
    <x v="1"/>
    <n v="1442"/>
    <s v="CA"/>
    <s v="CAD"/>
    <n v="1361599200"/>
    <n v="1364014800"/>
    <x v="184"/>
    <d v="2013-03-23T05:00:00"/>
    <b v="0"/>
    <b v="1"/>
    <s v="film &amp; video/shorts"/>
    <n v="2.3226910299003323"/>
    <n v="69913"/>
    <x v="4"/>
    <s v="shorts"/>
    <m/>
  </r>
  <r>
    <n v="188"/>
    <s v="Walker, Jones and Rodriguez"/>
    <s v="Networked didactic info-mediaries"/>
    <n v="8200"/>
    <n v="2625"/>
    <x v="0"/>
    <n v="35"/>
    <s v="IT"/>
    <s v="EUR"/>
    <n v="1417500000"/>
    <n v="1417586400"/>
    <x v="185"/>
    <d v="2014-12-03T06:00:00"/>
    <b v="0"/>
    <b v="0"/>
    <s v="theater/plays"/>
    <n v="0.32439024390243903"/>
    <n v="1330"/>
    <x v="3"/>
    <s v="plays"/>
    <m/>
  </r>
  <r>
    <n v="189"/>
    <s v="Anthony-Shaw"/>
    <s v="Switchable contextually-based access"/>
    <n v="191300"/>
    <n v="45004"/>
    <x v="3"/>
    <n v="441"/>
    <s v="US"/>
    <s v="USD"/>
    <n v="1457071200"/>
    <n v="1457071200"/>
    <x v="186"/>
    <d v="2016-03-04T06:00:00"/>
    <b v="0"/>
    <b v="0"/>
    <s v="theater/plays"/>
    <n v="0.23755880815473079"/>
    <n v="22722.5"/>
    <x v="3"/>
    <s v="plays"/>
    <m/>
  </r>
  <r>
    <n v="190"/>
    <s v="Cook LLC"/>
    <s v="Up-sized dynamic throughput"/>
    <n v="3700"/>
    <n v="2538"/>
    <x v="0"/>
    <n v="24"/>
    <s v="US"/>
    <s v="USD"/>
    <n v="1370322000"/>
    <n v="1370408400"/>
    <x v="187"/>
    <d v="2013-06-05T05:00:00"/>
    <b v="0"/>
    <b v="1"/>
    <s v="theater/plays"/>
    <n v="0.69243243243243247"/>
    <n v="1281"/>
    <x v="3"/>
    <s v="plays"/>
    <m/>
  </r>
  <r>
    <n v="191"/>
    <s v="Sutton PLC"/>
    <s v="Mandatory reciprocal superstructure"/>
    <n v="8400"/>
    <n v="3188"/>
    <x v="0"/>
    <n v="86"/>
    <s v="IT"/>
    <s v="EUR"/>
    <n v="1552366800"/>
    <n v="1552626000"/>
    <x v="188"/>
    <d v="2019-03-15T05:00:00"/>
    <b v="0"/>
    <b v="0"/>
    <s v="theater/plays"/>
    <n v="0.38976190476190475"/>
    <n v="1637"/>
    <x v="3"/>
    <s v="plays"/>
    <m/>
  </r>
  <r>
    <n v="192"/>
    <s v="Long, Morgan and Mitchell"/>
    <s v="Upgradable 4thgeneration productivity"/>
    <n v="42600"/>
    <n v="8517"/>
    <x v="0"/>
    <n v="243"/>
    <s v="US"/>
    <s v="USD"/>
    <n v="1403845200"/>
    <n v="1404190800"/>
    <x v="189"/>
    <d v="2014-07-01T05:00:00"/>
    <b v="0"/>
    <b v="0"/>
    <s v="music/rock"/>
    <n v="0.20563380281690141"/>
    <n v="4380"/>
    <x v="1"/>
    <s v="rock"/>
    <m/>
  </r>
  <r>
    <n v="193"/>
    <s v="Calhoun, Rogers and Long"/>
    <s v="Progressive discrete hub"/>
    <n v="6600"/>
    <n v="3012"/>
    <x v="0"/>
    <n v="65"/>
    <s v="US"/>
    <s v="USD"/>
    <n v="1523163600"/>
    <n v="1523509200"/>
    <x v="190"/>
    <d v="2018-04-12T05:00:00"/>
    <b v="1"/>
    <b v="0"/>
    <s v="music/indie rock"/>
    <n v="0.46621212121212119"/>
    <n v="1538.5"/>
    <x v="1"/>
    <s v="indie rock"/>
    <m/>
  </r>
  <r>
    <n v="194"/>
    <s v="Sandoval Group"/>
    <s v="Assimilated multi-tasking archive"/>
    <n v="7100"/>
    <n v="8716"/>
    <x v="1"/>
    <n v="126"/>
    <s v="US"/>
    <s v="USD"/>
    <n v="1442206800"/>
    <n v="1443589200"/>
    <x v="191"/>
    <d v="2015-09-30T05:00:00"/>
    <b v="0"/>
    <b v="0"/>
    <s v="music/metal"/>
    <n v="1.2453521126760563"/>
    <n v="4421"/>
    <x v="1"/>
    <s v="metal"/>
    <m/>
  </r>
  <r>
    <n v="195"/>
    <s v="Smith and Sons"/>
    <s v="Upgradable high-level solution"/>
    <n v="15800"/>
    <n v="57157"/>
    <x v="1"/>
    <n v="524"/>
    <s v="US"/>
    <s v="USD"/>
    <n v="1532840400"/>
    <n v="1533445200"/>
    <x v="192"/>
    <d v="2018-08-05T05:00:00"/>
    <b v="0"/>
    <b v="0"/>
    <s v="music/electric music"/>
    <n v="3.6506962025316456"/>
    <n v="28840.5"/>
    <x v="1"/>
    <s v="electric music"/>
    <m/>
  </r>
  <r>
    <n v="196"/>
    <s v="King Inc"/>
    <s v="Organic bandwidth-monitored frame"/>
    <n v="8200"/>
    <n v="5178"/>
    <x v="0"/>
    <n v="100"/>
    <s v="DK"/>
    <s v="DKK"/>
    <n v="1472878800"/>
    <n v="1474520400"/>
    <x v="173"/>
    <d v="2016-09-22T05:00:00"/>
    <b v="0"/>
    <b v="0"/>
    <s v="technology/wearables"/>
    <n v="0.64365853658536587"/>
    <n v="2639"/>
    <x v="2"/>
    <s v="wearables"/>
    <m/>
  </r>
  <r>
    <n v="197"/>
    <s v="Perry and Sons"/>
    <s v="Business-focused logistical framework"/>
    <n v="54700"/>
    <n v="163118"/>
    <x v="1"/>
    <n v="1989"/>
    <s v="US"/>
    <s v="USD"/>
    <n v="1498194000"/>
    <n v="1499403600"/>
    <x v="193"/>
    <d v="2017-07-07T05:00:00"/>
    <b v="0"/>
    <b v="0"/>
    <s v="film &amp; video/drama"/>
    <n v="3.0184095063985374"/>
    <n v="82553.5"/>
    <x v="4"/>
    <s v="drama"/>
    <m/>
  </r>
  <r>
    <n v="198"/>
    <s v="Palmer Inc"/>
    <s v="Universal multi-state capability"/>
    <n v="63200"/>
    <n v="6041"/>
    <x v="0"/>
    <n v="168"/>
    <s v="US"/>
    <s v="USD"/>
    <n v="1281070800"/>
    <n v="1283576400"/>
    <x v="194"/>
    <d v="2010-09-04T05:00:00"/>
    <b v="0"/>
    <b v="0"/>
    <s v="music/electric music"/>
    <n v="9.8243670886075954E-2"/>
    <n v="3104.5"/>
    <x v="1"/>
    <s v="electric music"/>
    <m/>
  </r>
  <r>
    <n v="199"/>
    <s v="Hull, Baker and Martinez"/>
    <s v="Digitized reciprocal infrastructure"/>
    <n v="1800"/>
    <n v="968"/>
    <x v="0"/>
    <n v="13"/>
    <s v="US"/>
    <s v="USD"/>
    <n v="1436245200"/>
    <n v="1436590800"/>
    <x v="195"/>
    <d v="2015-07-11T05:00:00"/>
    <b v="0"/>
    <b v="0"/>
    <s v="music/rock"/>
    <n v="0.54500000000000004"/>
    <n v="490.5"/>
    <x v="1"/>
    <s v="rock"/>
    <m/>
  </r>
  <r>
    <n v="200"/>
    <s v="Becker, Rice and White"/>
    <s v="Reduced dedicated capability"/>
    <n v="100"/>
    <n v="2"/>
    <x v="0"/>
    <n v="1"/>
    <s v="CA"/>
    <s v="CAD"/>
    <n v="1269493200"/>
    <n v="1270443600"/>
    <x v="152"/>
    <d v="2010-04-05T05:00:00"/>
    <b v="0"/>
    <b v="0"/>
    <s v="theater/plays"/>
    <n v="0.03"/>
    <n v="1.5"/>
    <x v="3"/>
    <s v="plays"/>
    <m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x v="196"/>
    <d v="2014-08-12T05:00:00"/>
    <b v="0"/>
    <b v="0"/>
    <s v="technology/web"/>
    <n v="6.8866666666666667"/>
    <n v="7231"/>
    <x v="2"/>
    <s v="web"/>
    <m/>
  </r>
  <r>
    <n v="202"/>
    <s v="Mcknight-Freeman"/>
    <s v="Upgradable scalable methodology"/>
    <n v="8300"/>
    <n v="6543"/>
    <x v="3"/>
    <n v="82"/>
    <s v="US"/>
    <s v="USD"/>
    <n v="1317531600"/>
    <n v="1317877200"/>
    <x v="197"/>
    <d v="2011-10-06T05:00:00"/>
    <b v="0"/>
    <b v="0"/>
    <s v="food/food trucks"/>
    <n v="0.79819277108433739"/>
    <n v="3312.5"/>
    <x v="0"/>
    <s v="food trucks"/>
    <m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x v="198"/>
    <d v="2017-01-19T06:00:00"/>
    <b v="0"/>
    <b v="0"/>
    <s v="theater/plays"/>
    <n v="1.3753370396108409"/>
    <n v="98955.5"/>
    <x v="3"/>
    <s v="plays"/>
    <m/>
  </r>
  <r>
    <n v="204"/>
    <s v="Daniel-Luna"/>
    <s v="Mandatory multimedia leverage"/>
    <n v="75000"/>
    <n v="2529"/>
    <x v="0"/>
    <n v="40"/>
    <s v="US"/>
    <s v="USD"/>
    <n v="1301806800"/>
    <n v="1302670800"/>
    <x v="199"/>
    <d v="2011-04-13T05:00:00"/>
    <b v="0"/>
    <b v="0"/>
    <s v="music/jazz"/>
    <n v="3.425333333333333E-2"/>
    <n v="1284.5"/>
    <x v="1"/>
    <s v="jazz"/>
    <m/>
  </r>
  <r>
    <n v="205"/>
    <s v="Weaver-Marquez"/>
    <s v="Focused analyzing circuit"/>
    <n v="1300"/>
    <n v="5614"/>
    <x v="1"/>
    <n v="80"/>
    <s v="US"/>
    <s v="USD"/>
    <n v="1539752400"/>
    <n v="1540789200"/>
    <x v="200"/>
    <d v="2018-10-29T05:00:00"/>
    <b v="1"/>
    <b v="0"/>
    <s v="theater/plays"/>
    <n v="4.38"/>
    <n v="2847"/>
    <x v="3"/>
    <s v="plays"/>
    <m/>
  </r>
  <r>
    <n v="206"/>
    <s v="Austin, Baker and Kelley"/>
    <s v="Fundamental grid-enabled strategy"/>
    <n v="9000"/>
    <n v="3496"/>
    <x v="3"/>
    <n v="57"/>
    <s v="US"/>
    <s v="USD"/>
    <n v="1267250400"/>
    <n v="1268028000"/>
    <x v="201"/>
    <d v="2010-03-08T06:00:00"/>
    <b v="0"/>
    <b v="0"/>
    <s v="publishing/fiction"/>
    <n v="0.39477777777777778"/>
    <n v="1776.5"/>
    <x v="5"/>
    <s v="fiction"/>
    <m/>
  </r>
  <r>
    <n v="207"/>
    <s v="Carney-Anderson"/>
    <s v="Digitized 5thgeneration knowledgebase"/>
    <n v="1000"/>
    <n v="4257"/>
    <x v="1"/>
    <n v="43"/>
    <s v="US"/>
    <s v="USD"/>
    <n v="1535432400"/>
    <n v="1537160400"/>
    <x v="202"/>
    <d v="2018-09-17T05:00:00"/>
    <b v="0"/>
    <b v="1"/>
    <s v="music/rock"/>
    <n v="4.3"/>
    <n v="2150"/>
    <x v="1"/>
    <s v="rock"/>
    <m/>
  </r>
  <r>
    <n v="208"/>
    <s v="Jackson Inc"/>
    <s v="Mandatory multi-tasking encryption"/>
    <n v="196900"/>
    <n v="199110"/>
    <x v="1"/>
    <n v="2053"/>
    <s v="US"/>
    <s v="USD"/>
    <n v="1510207200"/>
    <n v="1512280800"/>
    <x v="203"/>
    <d v="2017-12-03T06:00:00"/>
    <b v="0"/>
    <b v="0"/>
    <s v="film &amp; video/documentary"/>
    <n v="1.0216505840528187"/>
    <n v="100581.5"/>
    <x v="4"/>
    <s v="documentary"/>
    <m/>
  </r>
  <r>
    <n v="209"/>
    <s v="Warren Ltd"/>
    <s v="Distributed system-worthy application"/>
    <n v="194500"/>
    <n v="41212"/>
    <x v="2"/>
    <n v="808"/>
    <s v="AU"/>
    <s v="AUD"/>
    <n v="1462510800"/>
    <n v="1463115600"/>
    <x v="204"/>
    <d v="2016-05-13T05:00:00"/>
    <b v="0"/>
    <b v="0"/>
    <s v="film &amp; video/documentary"/>
    <n v="0.21604113110539847"/>
    <n v="21010"/>
    <x v="4"/>
    <s v="documentary"/>
    <m/>
  </r>
  <r>
    <n v="210"/>
    <s v="Schultz Inc"/>
    <s v="Synergistic tertiary time-frame"/>
    <n v="9400"/>
    <n v="6338"/>
    <x v="0"/>
    <n v="226"/>
    <s v="DK"/>
    <s v="DKK"/>
    <n v="1488520800"/>
    <n v="1490850000"/>
    <x v="205"/>
    <d v="2017-03-30T05:00:00"/>
    <b v="0"/>
    <b v="0"/>
    <s v="film &amp; video/science fiction"/>
    <n v="0.69829787234042551"/>
    <n v="3282"/>
    <x v="4"/>
    <s v="science fiction"/>
    <m/>
  </r>
  <r>
    <n v="211"/>
    <s v="Thompson LLC"/>
    <s v="Customer-focused impactful benchmark"/>
    <n v="104400"/>
    <n v="99100"/>
    <x v="0"/>
    <n v="1625"/>
    <s v="US"/>
    <s v="USD"/>
    <n v="1377579600"/>
    <n v="1379653200"/>
    <x v="206"/>
    <d v="2013-09-20T05:00:00"/>
    <b v="0"/>
    <b v="0"/>
    <s v="theater/plays"/>
    <n v="0.9647988505747126"/>
    <n v="50362.5"/>
    <x v="3"/>
    <s v="plays"/>
    <m/>
  </r>
  <r>
    <n v="212"/>
    <s v="Johnson Inc"/>
    <s v="Profound next generation infrastructure"/>
    <n v="8100"/>
    <n v="12300"/>
    <x v="1"/>
    <n v="168"/>
    <s v="US"/>
    <s v="USD"/>
    <n v="1576389600"/>
    <n v="1580364000"/>
    <x v="207"/>
    <d v="2020-01-30T06:00:00"/>
    <b v="0"/>
    <b v="0"/>
    <s v="theater/plays"/>
    <n v="1.5392592592592593"/>
    <n v="6234"/>
    <x v="3"/>
    <s v="plays"/>
    <m/>
  </r>
  <r>
    <n v="213"/>
    <s v="Morgan-Warren"/>
    <s v="Face-to-face encompassing info-mediaries"/>
    <n v="87900"/>
    <n v="171549"/>
    <x v="1"/>
    <n v="4289"/>
    <s v="US"/>
    <s v="USD"/>
    <n v="1289019600"/>
    <n v="1289714400"/>
    <x v="208"/>
    <d v="2010-11-14T06:00:00"/>
    <b v="0"/>
    <b v="1"/>
    <s v="music/indie rock"/>
    <n v="2.0004323094425485"/>
    <n v="87919"/>
    <x v="1"/>
    <s v="indie rock"/>
    <m/>
  </r>
  <r>
    <n v="214"/>
    <s v="Sullivan Group"/>
    <s v="Open-source fresh-thinking policy"/>
    <n v="1400"/>
    <n v="14324"/>
    <x v="1"/>
    <n v="165"/>
    <s v="US"/>
    <s v="USD"/>
    <n v="1282194000"/>
    <n v="1282712400"/>
    <x v="209"/>
    <d v="2010-08-25T05:00:00"/>
    <b v="0"/>
    <b v="0"/>
    <s v="music/rock"/>
    <n v="10.349285714285715"/>
    <n v="7244.5"/>
    <x v="1"/>
    <s v="rock"/>
    <m/>
  </r>
  <r>
    <n v="215"/>
    <s v="Vargas, Banks and Palmer"/>
    <s v="Extended 24/7 implementation"/>
    <n v="156800"/>
    <n v="6024"/>
    <x v="0"/>
    <n v="143"/>
    <s v="US"/>
    <s v="USD"/>
    <n v="1550037600"/>
    <n v="1550210400"/>
    <x v="210"/>
    <d v="2019-02-15T06:00:00"/>
    <b v="0"/>
    <b v="0"/>
    <s v="theater/plays"/>
    <n v="3.9330357142857146E-2"/>
    <n v="3083.5"/>
    <x v="3"/>
    <s v="plays"/>
    <m/>
  </r>
  <r>
    <n v="216"/>
    <s v="Johnson, Dixon and Zimmerman"/>
    <s v="Organic dynamic algorithm"/>
    <n v="121700"/>
    <n v="188721"/>
    <x v="1"/>
    <n v="1815"/>
    <s v="US"/>
    <s v="USD"/>
    <n v="1321941600"/>
    <n v="1322114400"/>
    <x v="211"/>
    <d v="2011-11-24T06:00:00"/>
    <b v="0"/>
    <b v="0"/>
    <s v="theater/plays"/>
    <n v="1.565620377978636"/>
    <n v="95268"/>
    <x v="3"/>
    <s v="plays"/>
    <m/>
  </r>
  <r>
    <n v="217"/>
    <s v="Moore, Dudley and Navarro"/>
    <s v="Organic multi-tasking focus group"/>
    <n v="129400"/>
    <n v="57911"/>
    <x v="0"/>
    <n v="934"/>
    <s v="US"/>
    <s v="USD"/>
    <n v="1556427600"/>
    <n v="1557205200"/>
    <x v="212"/>
    <d v="2019-05-07T05:00:00"/>
    <b v="0"/>
    <b v="0"/>
    <s v="film &amp; video/science fiction"/>
    <n v="0.45475270479134466"/>
    <n v="29422.5"/>
    <x v="4"/>
    <s v="science fiction"/>
    <m/>
  </r>
  <r>
    <n v="218"/>
    <s v="Price-Rodriguez"/>
    <s v="Adaptive logistical initiative"/>
    <n v="5700"/>
    <n v="12309"/>
    <x v="1"/>
    <n v="397"/>
    <s v="GB"/>
    <s v="GBP"/>
    <n v="1320991200"/>
    <n v="1323928800"/>
    <x v="213"/>
    <d v="2011-12-15T06:00:00"/>
    <b v="0"/>
    <b v="1"/>
    <s v="film &amp; video/shorts"/>
    <n v="2.2291228070175437"/>
    <n v="6353"/>
    <x v="4"/>
    <s v="shorts"/>
    <m/>
  </r>
  <r>
    <n v="219"/>
    <s v="Huang-Henderson"/>
    <s v="Stand-alone mobile customer loyalty"/>
    <n v="41700"/>
    <n v="138497"/>
    <x v="1"/>
    <n v="1539"/>
    <s v="US"/>
    <s v="USD"/>
    <n v="1345093200"/>
    <n v="1346130000"/>
    <x v="214"/>
    <d v="2012-08-28T05:00:00"/>
    <b v="0"/>
    <b v="0"/>
    <s v="film &amp; video/animation"/>
    <n v="3.3581774580335733"/>
    <n v="70018"/>
    <x v="4"/>
    <s v="animation"/>
    <m/>
  </r>
  <r>
    <n v="220"/>
    <s v="Owens-Le"/>
    <s v="Focused composite approach"/>
    <n v="7900"/>
    <n v="667"/>
    <x v="0"/>
    <n v="17"/>
    <s v="US"/>
    <s v="USD"/>
    <n v="1309496400"/>
    <n v="1311051600"/>
    <x v="215"/>
    <d v="2011-07-19T05:00:00"/>
    <b v="1"/>
    <b v="0"/>
    <s v="theater/plays"/>
    <n v="8.6582278481012659E-2"/>
    <n v="342"/>
    <x v="3"/>
    <s v="plays"/>
    <m/>
  </r>
  <r>
    <n v="221"/>
    <s v="Huff LLC"/>
    <s v="Face-to-face clear-thinking Local Area Network"/>
    <n v="121500"/>
    <n v="119830"/>
    <x v="0"/>
    <n v="2179"/>
    <s v="US"/>
    <s v="USD"/>
    <n v="1340254800"/>
    <n v="1340427600"/>
    <x v="216"/>
    <d v="2012-06-23T05:00:00"/>
    <b v="1"/>
    <b v="0"/>
    <s v="food/food trucks"/>
    <n v="1.0041893004115225"/>
    <n v="61004.5"/>
    <x v="0"/>
    <s v="food trucks"/>
    <m/>
  </r>
  <r>
    <n v="222"/>
    <s v="Johnson LLC"/>
    <s v="Cross-group cohesive circuit"/>
    <n v="4800"/>
    <n v="6623"/>
    <x v="1"/>
    <n v="138"/>
    <s v="US"/>
    <s v="USD"/>
    <n v="1412226000"/>
    <n v="1412312400"/>
    <x v="217"/>
    <d v="2014-10-03T05:00:00"/>
    <b v="0"/>
    <b v="0"/>
    <s v="photography/photography books"/>
    <n v="1.4085416666666666"/>
    <n v="3380.5"/>
    <x v="7"/>
    <s v="photography books"/>
    <m/>
  </r>
  <r>
    <n v="223"/>
    <s v="Chavez, Garcia and Cantu"/>
    <s v="Synergistic explicit capability"/>
    <n v="87300"/>
    <n v="81897"/>
    <x v="0"/>
    <n v="931"/>
    <s v="US"/>
    <s v="USD"/>
    <n v="1458104400"/>
    <n v="1459314000"/>
    <x v="218"/>
    <d v="2016-03-30T05:00:00"/>
    <b v="0"/>
    <b v="0"/>
    <s v="theater/plays"/>
    <n v="0.94877434135166094"/>
    <n v="41414"/>
    <x v="3"/>
    <s v="plays"/>
    <m/>
  </r>
  <r>
    <n v="224"/>
    <s v="Lester-Moore"/>
    <s v="Diverse analyzing definition"/>
    <n v="46300"/>
    <n v="186885"/>
    <x v="1"/>
    <n v="3594"/>
    <s v="US"/>
    <s v="USD"/>
    <n v="1411534800"/>
    <n v="1415426400"/>
    <x v="219"/>
    <d v="2014-11-08T06:00:00"/>
    <b v="0"/>
    <b v="0"/>
    <s v="film &amp; video/science fiction"/>
    <n v="4.1140172786177107"/>
    <n v="95239.5"/>
    <x v="4"/>
    <s v="science fiction"/>
    <m/>
  </r>
  <r>
    <n v="225"/>
    <s v="Fox-Quinn"/>
    <s v="Enterprise-wide reciprocal success"/>
    <n v="67800"/>
    <n v="176398"/>
    <x v="1"/>
    <n v="5880"/>
    <s v="US"/>
    <s v="USD"/>
    <n v="1399093200"/>
    <n v="1399093200"/>
    <x v="220"/>
    <d v="2014-05-03T05:00:00"/>
    <b v="1"/>
    <b v="0"/>
    <s v="music/rock"/>
    <n v="2.688466076696165"/>
    <n v="91139"/>
    <x v="1"/>
    <s v="rock"/>
    <m/>
  </r>
  <r>
    <n v="226"/>
    <s v="Garcia Inc"/>
    <s v="Progressive neutral middleware"/>
    <n v="3000"/>
    <n v="10999"/>
    <x v="1"/>
    <n v="112"/>
    <s v="US"/>
    <s v="USD"/>
    <n v="1270702800"/>
    <n v="1273899600"/>
    <x v="221"/>
    <d v="2010-05-15T05:00:00"/>
    <b v="0"/>
    <b v="0"/>
    <s v="photography/photography books"/>
    <n v="3.7036666666666669"/>
    <n v="5555.5"/>
    <x v="7"/>
    <s v="photography books"/>
    <m/>
  </r>
  <r>
    <n v="227"/>
    <s v="Johnson-Lee"/>
    <s v="Intuitive exuding process improvement"/>
    <n v="60900"/>
    <n v="102751"/>
    <x v="1"/>
    <n v="943"/>
    <s v="US"/>
    <s v="USD"/>
    <n v="1431666000"/>
    <n v="1432184400"/>
    <x v="222"/>
    <d v="2015-05-21T05:00:00"/>
    <b v="0"/>
    <b v="0"/>
    <s v="games/mobile games"/>
    <n v="1.7026929392446635"/>
    <n v="51847"/>
    <x v="6"/>
    <s v="mobile games"/>
    <m/>
  </r>
  <r>
    <n v="228"/>
    <s v="Pineda Group"/>
    <s v="Exclusive real-time protocol"/>
    <n v="137900"/>
    <n v="165352"/>
    <x v="1"/>
    <n v="2468"/>
    <s v="US"/>
    <s v="USD"/>
    <n v="1472619600"/>
    <n v="1474779600"/>
    <x v="172"/>
    <d v="2016-09-25T05:00:00"/>
    <b v="0"/>
    <b v="0"/>
    <s v="film &amp; video/animation"/>
    <n v="1.2169688179840463"/>
    <n v="83910"/>
    <x v="4"/>
    <s v="animation"/>
    <m/>
  </r>
  <r>
    <n v="229"/>
    <s v="Hoffman-Howard"/>
    <s v="Extended encompassing application"/>
    <n v="85600"/>
    <n v="165798"/>
    <x v="1"/>
    <n v="2551"/>
    <s v="US"/>
    <s v="USD"/>
    <n v="1496293200"/>
    <n v="1500440400"/>
    <x v="223"/>
    <d v="2017-07-19T05:00:00"/>
    <b v="0"/>
    <b v="1"/>
    <s v="games/mobile games"/>
    <n v="1.9666939252336448"/>
    <n v="84174.5"/>
    <x v="6"/>
    <s v="mobile games"/>
    <m/>
  </r>
  <r>
    <n v="230"/>
    <s v="Miranda, Hall and Mcgrath"/>
    <s v="Progressive value-added ability"/>
    <n v="2400"/>
    <n v="10084"/>
    <x v="1"/>
    <n v="101"/>
    <s v="US"/>
    <s v="USD"/>
    <n v="1575612000"/>
    <n v="1575612000"/>
    <x v="224"/>
    <d v="2019-12-06T06:00:00"/>
    <b v="0"/>
    <b v="0"/>
    <s v="games/video games"/>
    <n v="4.2437500000000004"/>
    <n v="5092.5"/>
    <x v="6"/>
    <s v="video games"/>
    <m/>
  </r>
  <r>
    <n v="231"/>
    <s v="Williams, Carter and Gonzalez"/>
    <s v="Cross-platform uniform hardware"/>
    <n v="7200"/>
    <n v="5523"/>
    <x v="3"/>
    <n v="67"/>
    <s v="US"/>
    <s v="USD"/>
    <n v="1369112400"/>
    <n v="1374123600"/>
    <x v="225"/>
    <d v="2013-07-18T05:00:00"/>
    <b v="0"/>
    <b v="0"/>
    <s v="theater/plays"/>
    <n v="0.77638888888888891"/>
    <n v="2795"/>
    <x v="3"/>
    <s v="plays"/>
    <m/>
  </r>
  <r>
    <n v="232"/>
    <s v="Davis-Rodriguez"/>
    <s v="Progressive secondary portal"/>
    <n v="3400"/>
    <n v="5823"/>
    <x v="1"/>
    <n v="92"/>
    <s v="US"/>
    <s v="USD"/>
    <n v="1469422800"/>
    <n v="1469509200"/>
    <x v="226"/>
    <d v="2016-07-26T05:00:00"/>
    <b v="0"/>
    <b v="0"/>
    <s v="theater/plays"/>
    <n v="1.7397058823529412"/>
    <n v="2957.5"/>
    <x v="3"/>
    <s v="plays"/>
    <m/>
  </r>
  <r>
    <n v="233"/>
    <s v="Reid, Rivera and Perry"/>
    <s v="Multi-lateral national adapter"/>
    <n v="3800"/>
    <n v="6000"/>
    <x v="1"/>
    <n v="62"/>
    <s v="US"/>
    <s v="USD"/>
    <n v="1307854800"/>
    <n v="1309237200"/>
    <x v="227"/>
    <d v="2011-06-28T05:00:00"/>
    <b v="0"/>
    <b v="0"/>
    <s v="film &amp; video/animation"/>
    <n v="1.5952631578947369"/>
    <n v="3031"/>
    <x v="4"/>
    <s v="animation"/>
    <m/>
  </r>
  <r>
    <n v="234"/>
    <s v="Mendoza-Parker"/>
    <s v="Enterprise-wide motivating matrices"/>
    <n v="7500"/>
    <n v="8181"/>
    <x v="1"/>
    <n v="149"/>
    <s v="IT"/>
    <s v="EUR"/>
    <n v="1503378000"/>
    <n v="1503982800"/>
    <x v="228"/>
    <d v="2017-08-29T05:00:00"/>
    <b v="0"/>
    <b v="1"/>
    <s v="games/video games"/>
    <n v="1.1106666666666667"/>
    <n v="4165"/>
    <x v="6"/>
    <s v="video games"/>
    <m/>
  </r>
  <r>
    <n v="235"/>
    <s v="Lee, Ali and Guzman"/>
    <s v="Polarized upward-trending Local Area Network"/>
    <n v="8600"/>
    <n v="3589"/>
    <x v="0"/>
    <n v="92"/>
    <s v="US"/>
    <s v="USD"/>
    <n v="1486965600"/>
    <n v="1487397600"/>
    <x v="229"/>
    <d v="2017-02-18T06:00:00"/>
    <b v="0"/>
    <b v="0"/>
    <s v="film &amp; video/animation"/>
    <n v="0.42802325581395351"/>
    <n v="1840.5"/>
    <x v="4"/>
    <s v="animation"/>
    <m/>
  </r>
  <r>
    <n v="236"/>
    <s v="Gallegos-Cobb"/>
    <s v="Object-based directional function"/>
    <n v="39500"/>
    <n v="4323"/>
    <x v="0"/>
    <n v="57"/>
    <s v="AU"/>
    <s v="AUD"/>
    <n v="1561438800"/>
    <n v="1562043600"/>
    <x v="230"/>
    <d v="2019-07-02T05:00:00"/>
    <b v="0"/>
    <b v="1"/>
    <s v="music/rock"/>
    <n v="0.11088607594936709"/>
    <n v="2190"/>
    <x v="1"/>
    <s v="rock"/>
    <m/>
  </r>
  <r>
    <n v="237"/>
    <s v="Ellison PLC"/>
    <s v="Re-contextualized tangible open architecture"/>
    <n v="9300"/>
    <n v="14822"/>
    <x v="1"/>
    <n v="329"/>
    <s v="US"/>
    <s v="USD"/>
    <n v="1398402000"/>
    <n v="1398574800"/>
    <x v="231"/>
    <d v="2014-04-27T05:00:00"/>
    <b v="0"/>
    <b v="0"/>
    <s v="film &amp; video/animation"/>
    <n v="1.6291397849462366"/>
    <n v="7575.5"/>
    <x v="4"/>
    <s v="animation"/>
    <m/>
  </r>
  <r>
    <n v="238"/>
    <s v="Bolton, Sanchez and Carrillo"/>
    <s v="Distributed systemic adapter"/>
    <n v="2400"/>
    <n v="10138"/>
    <x v="1"/>
    <n v="97"/>
    <s v="DK"/>
    <s v="DKK"/>
    <n v="1513231200"/>
    <n v="1515391200"/>
    <x v="232"/>
    <d v="2018-01-08T06:00:00"/>
    <b v="0"/>
    <b v="1"/>
    <s v="theater/plays"/>
    <n v="4.2645833333333334"/>
    <n v="5117.5"/>
    <x v="3"/>
    <s v="plays"/>
    <m/>
  </r>
  <r>
    <n v="239"/>
    <s v="Mason-Sanders"/>
    <s v="Networked web-enabled instruction set"/>
    <n v="3200"/>
    <n v="3127"/>
    <x v="0"/>
    <n v="41"/>
    <s v="US"/>
    <s v="USD"/>
    <n v="1440824400"/>
    <n v="1441170000"/>
    <x v="233"/>
    <d v="2015-09-02T05:00:00"/>
    <b v="0"/>
    <b v="0"/>
    <s v="technology/wearables"/>
    <n v="0.99"/>
    <n v="1584"/>
    <x v="2"/>
    <s v="wearables"/>
    <m/>
  </r>
  <r>
    <n v="240"/>
    <s v="Pitts-Reed"/>
    <s v="Vision-oriented dynamic service-desk"/>
    <n v="29400"/>
    <n v="123124"/>
    <x v="1"/>
    <n v="1784"/>
    <s v="US"/>
    <s v="USD"/>
    <n v="1281070800"/>
    <n v="1281157200"/>
    <x v="194"/>
    <d v="2010-08-07T05:00:00"/>
    <b v="0"/>
    <b v="0"/>
    <s v="theater/plays"/>
    <n v="4.2485714285714282"/>
    <n v="62454"/>
    <x v="3"/>
    <s v="plays"/>
    <m/>
  </r>
  <r>
    <n v="241"/>
    <s v="Gonzalez-Martinez"/>
    <s v="Vision-oriented actuating open system"/>
    <n v="168500"/>
    <n v="171729"/>
    <x v="1"/>
    <n v="1684"/>
    <s v="AU"/>
    <s v="AUD"/>
    <n v="1397365200"/>
    <n v="1398229200"/>
    <x v="234"/>
    <d v="2014-04-23T05:00:00"/>
    <b v="0"/>
    <b v="1"/>
    <s v="publishing/nonfiction"/>
    <n v="1.0291572700296736"/>
    <n v="86706.5"/>
    <x v="5"/>
    <s v="nonfiction"/>
    <m/>
  </r>
  <r>
    <n v="242"/>
    <s v="Hill, Martin and Garcia"/>
    <s v="Sharable scalable core"/>
    <n v="8400"/>
    <n v="10729"/>
    <x v="1"/>
    <n v="250"/>
    <s v="US"/>
    <s v="USD"/>
    <n v="1494392400"/>
    <n v="1495256400"/>
    <x v="235"/>
    <d v="2017-05-20T05:00:00"/>
    <b v="0"/>
    <b v="1"/>
    <s v="music/rock"/>
    <n v="1.3070238095238096"/>
    <n v="5489.5"/>
    <x v="1"/>
    <s v="rock"/>
    <m/>
  </r>
  <r>
    <n v="243"/>
    <s v="Garcia PLC"/>
    <s v="Customer-focused attitude-oriented function"/>
    <n v="2300"/>
    <n v="10240"/>
    <x v="1"/>
    <n v="238"/>
    <s v="US"/>
    <s v="USD"/>
    <n v="1520143200"/>
    <n v="1520402400"/>
    <x v="236"/>
    <d v="2018-03-07T06:00:00"/>
    <b v="0"/>
    <b v="0"/>
    <s v="theater/plays"/>
    <n v="4.5556521739130433"/>
    <n v="5239"/>
    <x v="3"/>
    <s v="plays"/>
    <m/>
  </r>
  <r>
    <n v="244"/>
    <s v="Herring-Bailey"/>
    <s v="Reverse-engineered system-worthy extranet"/>
    <n v="700"/>
    <n v="3988"/>
    <x v="1"/>
    <n v="53"/>
    <s v="US"/>
    <s v="USD"/>
    <n v="1405314000"/>
    <n v="1409806800"/>
    <x v="237"/>
    <d v="2014-09-04T05:00:00"/>
    <b v="0"/>
    <b v="0"/>
    <s v="theater/plays"/>
    <n v="5.7728571428571431"/>
    <n v="2020.5"/>
    <x v="3"/>
    <s v="plays"/>
    <m/>
  </r>
  <r>
    <n v="245"/>
    <s v="Russell-Gardner"/>
    <s v="Re-engineered systematic monitoring"/>
    <n v="2900"/>
    <n v="14771"/>
    <x v="1"/>
    <n v="214"/>
    <s v="US"/>
    <s v="USD"/>
    <n v="1396846800"/>
    <n v="1396933200"/>
    <x v="238"/>
    <d v="2014-04-08T05:00:00"/>
    <b v="0"/>
    <b v="0"/>
    <s v="theater/plays"/>
    <n v="5.1672413793103447"/>
    <n v="7492.5"/>
    <x v="3"/>
    <s v="plays"/>
    <m/>
  </r>
  <r>
    <n v="246"/>
    <s v="Walters-Carter"/>
    <s v="Seamless value-added standardization"/>
    <n v="4500"/>
    <n v="14649"/>
    <x v="1"/>
    <n v="222"/>
    <s v="US"/>
    <s v="USD"/>
    <n v="1375678800"/>
    <n v="1376024400"/>
    <x v="239"/>
    <d v="2013-08-09T05:00:00"/>
    <b v="0"/>
    <b v="0"/>
    <s v="technology/web"/>
    <n v="3.3046666666666669"/>
    <n v="7435.5"/>
    <x v="2"/>
    <s v="web"/>
    <m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x v="240"/>
    <d v="2017-01-06T06:00:00"/>
    <b v="0"/>
    <b v="1"/>
    <s v="publishing/fiction"/>
    <n v="9.4213131313131306"/>
    <n v="93271"/>
    <x v="5"/>
    <s v="fiction"/>
    <m/>
  </r>
  <r>
    <n v="248"/>
    <s v="Roberts and Sons"/>
    <s v="Streamlined holistic knowledgebase"/>
    <n v="6200"/>
    <n v="13103"/>
    <x v="1"/>
    <n v="218"/>
    <s v="AU"/>
    <s v="AUD"/>
    <n v="1420005600"/>
    <n v="1420437600"/>
    <x v="241"/>
    <d v="2015-01-05T06:00:00"/>
    <b v="0"/>
    <b v="0"/>
    <s v="games/mobile games"/>
    <n v="2.1485483870967741"/>
    <n v="6660.5"/>
    <x v="6"/>
    <s v="mobile games"/>
    <m/>
  </r>
  <r>
    <n v="249"/>
    <s v="Avila-Nelson"/>
    <s v="Up-sized intermediate website"/>
    <n v="61500"/>
    <n v="168095"/>
    <x v="1"/>
    <n v="6465"/>
    <s v="US"/>
    <s v="USD"/>
    <n v="1420178400"/>
    <n v="1420783200"/>
    <x v="242"/>
    <d v="2015-01-09T06:00:00"/>
    <b v="0"/>
    <b v="0"/>
    <s v="publishing/translations"/>
    <n v="2.8383739837398374"/>
    <n v="87280"/>
    <x v="5"/>
    <s v="translations"/>
    <m/>
  </r>
  <r>
    <n v="250"/>
    <s v="Robbins and Sons"/>
    <s v="Future-proofed directional synergy"/>
    <n v="100"/>
    <n v="3"/>
    <x v="0"/>
    <n v="1"/>
    <s v="US"/>
    <s v="USD"/>
    <n v="1264399200"/>
    <n v="1267423200"/>
    <x v="67"/>
    <d v="2010-03-01T06:00:00"/>
    <b v="0"/>
    <b v="0"/>
    <s v="music/rock"/>
    <n v="0.04"/>
    <n v="2"/>
    <x v="1"/>
    <s v="rock"/>
    <m/>
  </r>
  <r>
    <n v="251"/>
    <s v="Singleton Ltd"/>
    <s v="Enhanced user-facing function"/>
    <n v="7100"/>
    <n v="3840"/>
    <x v="0"/>
    <n v="101"/>
    <s v="US"/>
    <s v="USD"/>
    <n v="1355032800"/>
    <n v="1355205600"/>
    <x v="243"/>
    <d v="2012-12-11T06:00:00"/>
    <b v="0"/>
    <b v="0"/>
    <s v="theater/plays"/>
    <n v="0.55507042253521122"/>
    <n v="1970.5"/>
    <x v="3"/>
    <s v="plays"/>
    <m/>
  </r>
  <r>
    <n v="252"/>
    <s v="Perez PLC"/>
    <s v="Operative bandwidth-monitored interface"/>
    <n v="1000"/>
    <n v="6263"/>
    <x v="1"/>
    <n v="59"/>
    <s v="US"/>
    <s v="USD"/>
    <n v="1382677200"/>
    <n v="1383109200"/>
    <x v="244"/>
    <d v="2013-10-30T05:00:00"/>
    <b v="0"/>
    <b v="0"/>
    <s v="theater/plays"/>
    <n v="6.3220000000000001"/>
    <n v="3161"/>
    <x v="3"/>
    <s v="plays"/>
    <m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x v="245"/>
    <d v="2011-04-20T05:00:00"/>
    <b v="0"/>
    <b v="0"/>
    <s v="film &amp; video/drama"/>
    <n v="0.90120164609053499"/>
    <n v="54748"/>
    <x v="4"/>
    <s v="drama"/>
    <m/>
  </r>
  <r>
    <n v="254"/>
    <s v="Barry Group"/>
    <s v="De-engineered static Local Area Network"/>
    <n v="4600"/>
    <n v="8505"/>
    <x v="1"/>
    <n v="88"/>
    <s v="US"/>
    <s v="USD"/>
    <n v="1487656800"/>
    <n v="1487829600"/>
    <x v="246"/>
    <d v="2017-02-23T06:00:00"/>
    <b v="0"/>
    <b v="0"/>
    <s v="publishing/nonfiction"/>
    <n v="1.8680434782608695"/>
    <n v="4296.5"/>
    <x v="5"/>
    <s v="nonfiction"/>
    <m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x v="247"/>
    <d v="2011-02-21T06:00:00"/>
    <b v="0"/>
    <b v="1"/>
    <s v="music/rock"/>
    <n v="1.2227577639751552"/>
    <n v="49216"/>
    <x v="1"/>
    <s v="rock"/>
    <m/>
  </r>
  <r>
    <n v="256"/>
    <s v="Smith-Reid"/>
    <s v="Optimized actuating toolset"/>
    <n v="4100"/>
    <n v="959"/>
    <x v="0"/>
    <n v="15"/>
    <s v="GB"/>
    <s v="GBP"/>
    <n v="1453615200"/>
    <n v="1456812000"/>
    <x v="248"/>
    <d v="2016-03-01T06:00:00"/>
    <b v="0"/>
    <b v="0"/>
    <s v="music/rock"/>
    <n v="0.23756097560975609"/>
    <n v="487"/>
    <x v="1"/>
    <s v="rock"/>
    <m/>
  </r>
  <r>
    <n v="257"/>
    <s v="Williams Inc"/>
    <s v="Decentralized exuding strategy"/>
    <n v="5700"/>
    <n v="8322"/>
    <x v="1"/>
    <n v="92"/>
    <s v="US"/>
    <s v="USD"/>
    <n v="1362463200"/>
    <n v="1363669200"/>
    <x v="249"/>
    <d v="2013-03-19T05:00:00"/>
    <b v="0"/>
    <b v="0"/>
    <s v="theater/plays"/>
    <n v="1.4761403508771931"/>
    <n v="4207"/>
    <x v="3"/>
    <s v="plays"/>
    <m/>
  </r>
  <r>
    <n v="258"/>
    <s v="Duncan, Mcdonald and Miller"/>
    <s v="Assimilated coherent hardware"/>
    <n v="5000"/>
    <n v="13424"/>
    <x v="1"/>
    <n v="186"/>
    <s v="US"/>
    <s v="USD"/>
    <n v="1481176800"/>
    <n v="1482904800"/>
    <x v="250"/>
    <d v="2016-12-28T06:00:00"/>
    <b v="0"/>
    <b v="1"/>
    <s v="theater/plays"/>
    <n v="2.722"/>
    <n v="6805"/>
    <x v="3"/>
    <s v="plays"/>
    <m/>
  </r>
  <r>
    <n v="259"/>
    <s v="Watkins Ltd"/>
    <s v="Multi-channeled responsive implementation"/>
    <n v="1800"/>
    <n v="10755"/>
    <x v="1"/>
    <n v="138"/>
    <s v="US"/>
    <s v="USD"/>
    <n v="1354946400"/>
    <n v="1356588000"/>
    <x v="251"/>
    <d v="2012-12-27T06:00:00"/>
    <b v="1"/>
    <b v="0"/>
    <s v="photography/photography books"/>
    <n v="6.0516666666666667"/>
    <n v="5446.5"/>
    <x v="7"/>
    <s v="photography books"/>
    <m/>
  </r>
  <r>
    <n v="260"/>
    <s v="Allen-Jones"/>
    <s v="Centralized modular initiative"/>
    <n v="6300"/>
    <n v="9935"/>
    <x v="1"/>
    <n v="261"/>
    <s v="US"/>
    <s v="USD"/>
    <n v="1348808400"/>
    <n v="1349845200"/>
    <x v="136"/>
    <d v="2012-10-10T05:00:00"/>
    <b v="0"/>
    <b v="0"/>
    <s v="music/rock"/>
    <n v="1.6184126984126983"/>
    <n v="5098"/>
    <x v="1"/>
    <s v="rock"/>
    <m/>
  </r>
  <r>
    <n v="261"/>
    <s v="Mason-Smith"/>
    <s v="Reverse-engineered cohesive migration"/>
    <n v="84300"/>
    <n v="26303"/>
    <x v="0"/>
    <n v="454"/>
    <s v="US"/>
    <s v="USD"/>
    <n v="1282712400"/>
    <n v="1283058000"/>
    <x v="252"/>
    <d v="2010-08-29T05:00:00"/>
    <b v="0"/>
    <b v="1"/>
    <s v="music/rock"/>
    <n v="0.31740213523131672"/>
    <n v="13378.5"/>
    <x v="1"/>
    <s v="rock"/>
    <m/>
  </r>
  <r>
    <n v="262"/>
    <s v="Lloyd, Kennedy and Davis"/>
    <s v="Compatible multimedia hub"/>
    <n v="1700"/>
    <n v="5328"/>
    <x v="1"/>
    <n v="107"/>
    <s v="US"/>
    <s v="USD"/>
    <n v="1301979600"/>
    <n v="1304226000"/>
    <x v="253"/>
    <d v="2011-05-01T05:00:00"/>
    <b v="0"/>
    <b v="1"/>
    <s v="music/indie rock"/>
    <n v="3.197058823529412"/>
    <n v="2717.5"/>
    <x v="1"/>
    <s v="indie rock"/>
    <m/>
  </r>
  <r>
    <n v="263"/>
    <s v="Walker Ltd"/>
    <s v="Organic eco-centric success"/>
    <n v="2900"/>
    <n v="10756"/>
    <x v="1"/>
    <n v="199"/>
    <s v="US"/>
    <s v="USD"/>
    <n v="1263016800"/>
    <n v="1263016800"/>
    <x v="254"/>
    <d v="2010-01-09T06:00:00"/>
    <b v="0"/>
    <b v="0"/>
    <s v="photography/photography books"/>
    <n v="3.7775862068965518"/>
    <n v="5477.5"/>
    <x v="7"/>
    <s v="photography books"/>
    <m/>
  </r>
  <r>
    <n v="264"/>
    <s v="Gordon PLC"/>
    <s v="Virtual reciprocal policy"/>
    <n v="45600"/>
    <n v="165375"/>
    <x v="1"/>
    <n v="5512"/>
    <s v="US"/>
    <s v="USD"/>
    <n v="1360648800"/>
    <n v="1362031200"/>
    <x v="255"/>
    <d v="2013-02-28T06:00:00"/>
    <b v="0"/>
    <b v="0"/>
    <s v="theater/plays"/>
    <n v="3.7475219298245612"/>
    <n v="85443.5"/>
    <x v="3"/>
    <s v="plays"/>
    <m/>
  </r>
  <r>
    <n v="265"/>
    <s v="Lee and Sons"/>
    <s v="Persevering interactive emulation"/>
    <n v="4900"/>
    <n v="6031"/>
    <x v="1"/>
    <n v="86"/>
    <s v="US"/>
    <s v="USD"/>
    <n v="1451800800"/>
    <n v="1455602400"/>
    <x v="256"/>
    <d v="2016-02-16T06:00:00"/>
    <b v="0"/>
    <b v="0"/>
    <s v="theater/plays"/>
    <n v="1.2483673469387755"/>
    <n v="3058.5"/>
    <x v="3"/>
    <s v="plays"/>
    <m/>
  </r>
  <r>
    <n v="266"/>
    <s v="Cole LLC"/>
    <s v="Proactive responsive emulation"/>
    <n v="111900"/>
    <n v="85902"/>
    <x v="0"/>
    <n v="3182"/>
    <s v="IT"/>
    <s v="EUR"/>
    <n v="1415340000"/>
    <n v="1418191200"/>
    <x v="257"/>
    <d v="2014-12-10T06:00:00"/>
    <b v="0"/>
    <b v="1"/>
    <s v="music/jazz"/>
    <n v="0.79610366398570154"/>
    <n v="44542"/>
    <x v="1"/>
    <s v="jazz"/>
    <m/>
  </r>
  <r>
    <n v="267"/>
    <s v="Acosta PLC"/>
    <s v="Extended eco-centric function"/>
    <n v="61600"/>
    <n v="143910"/>
    <x v="1"/>
    <n v="2768"/>
    <s v="AU"/>
    <s v="AUD"/>
    <n v="1351054800"/>
    <n v="1352440800"/>
    <x v="258"/>
    <d v="2012-11-09T06:00:00"/>
    <b v="0"/>
    <b v="0"/>
    <s v="theater/plays"/>
    <n v="2.3811363636363638"/>
    <n v="73339"/>
    <x v="3"/>
    <s v="plays"/>
    <m/>
  </r>
  <r>
    <n v="268"/>
    <s v="Brown-Mckee"/>
    <s v="Networked optimal productivity"/>
    <n v="1500"/>
    <n v="2708"/>
    <x v="1"/>
    <n v="48"/>
    <s v="US"/>
    <s v="USD"/>
    <n v="1349326800"/>
    <n v="1353304800"/>
    <x v="259"/>
    <d v="2012-11-19T06:00:00"/>
    <b v="0"/>
    <b v="0"/>
    <s v="film &amp; video/documentary"/>
    <n v="1.8373333333333333"/>
    <n v="1378"/>
    <x v="4"/>
    <s v="documentary"/>
    <m/>
  </r>
  <r>
    <n v="269"/>
    <s v="Miles and Sons"/>
    <s v="Persistent attitude-oriented approach"/>
    <n v="3500"/>
    <n v="8842"/>
    <x v="1"/>
    <n v="87"/>
    <s v="US"/>
    <s v="USD"/>
    <n v="1548914400"/>
    <n v="1550728800"/>
    <x v="260"/>
    <d v="2019-02-21T06:00:00"/>
    <b v="0"/>
    <b v="0"/>
    <s v="film &amp; video/television"/>
    <n v="2.5511428571428572"/>
    <n v="4464.5"/>
    <x v="4"/>
    <s v="television"/>
    <m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x v="261"/>
    <d v="2010-12-04T06:00:00"/>
    <b v="0"/>
    <b v="0"/>
    <s v="games/video games"/>
    <n v="0.28263369752731454"/>
    <n v="24575"/>
    <x v="6"/>
    <s v="video games"/>
    <m/>
  </r>
  <r>
    <n v="271"/>
    <s v="Foley-Cox"/>
    <s v="Progressive zero administration leverage"/>
    <n v="153700"/>
    <n v="1953"/>
    <x v="2"/>
    <n v="61"/>
    <s v="US"/>
    <s v="USD"/>
    <n v="1449468000"/>
    <n v="1452146400"/>
    <x v="262"/>
    <d v="2016-01-07T06:00:00"/>
    <b v="0"/>
    <b v="0"/>
    <s v="photography/photography books"/>
    <n v="1.3103448275862069E-2"/>
    <n v="1007"/>
    <x v="7"/>
    <s v="photography books"/>
    <m/>
  </r>
  <r>
    <n v="272"/>
    <s v="Horton, Morrison and Clark"/>
    <s v="Networked radical neural-net"/>
    <n v="51100"/>
    <n v="155349"/>
    <x v="1"/>
    <n v="1894"/>
    <s v="US"/>
    <s v="USD"/>
    <n v="1562734800"/>
    <n v="1564894800"/>
    <x v="263"/>
    <d v="2019-08-04T05:00:00"/>
    <b v="0"/>
    <b v="1"/>
    <s v="theater/plays"/>
    <n v="3.0771624266144815"/>
    <n v="78621.5"/>
    <x v="3"/>
    <s v="plays"/>
    <m/>
  </r>
  <r>
    <n v="273"/>
    <s v="Thomas and Sons"/>
    <s v="Re-engineered heuristic forecast"/>
    <n v="7800"/>
    <n v="10704"/>
    <x v="1"/>
    <n v="282"/>
    <s v="CA"/>
    <s v="CAD"/>
    <n v="1505624400"/>
    <n v="1505883600"/>
    <x v="264"/>
    <d v="2017-09-20T05:00:00"/>
    <b v="0"/>
    <b v="0"/>
    <s v="theater/plays"/>
    <n v="1.4084615384615384"/>
    <n v="5493"/>
    <x v="3"/>
    <s v="plays"/>
    <m/>
  </r>
  <r>
    <n v="274"/>
    <s v="Morgan-Jenkins"/>
    <s v="Fully-configurable background algorithm"/>
    <n v="2400"/>
    <n v="773"/>
    <x v="0"/>
    <n v="15"/>
    <s v="US"/>
    <s v="USD"/>
    <n v="1509948000"/>
    <n v="1510380000"/>
    <x v="265"/>
    <d v="2017-11-11T06:00:00"/>
    <b v="0"/>
    <b v="0"/>
    <s v="theater/plays"/>
    <n v="0.32833333333333331"/>
    <n v="394"/>
    <x v="3"/>
    <s v="plays"/>
    <m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x v="266"/>
    <d v="2019-04-14T05:00:00"/>
    <b v="0"/>
    <b v="0"/>
    <s v="publishing/translations"/>
    <n v="2.4448717948717951"/>
    <n v="4767.5"/>
    <x v="5"/>
    <s v="translations"/>
    <m/>
  </r>
  <r>
    <n v="276"/>
    <s v="Fields Ltd"/>
    <s v="Front-line foreground project"/>
    <n v="5500"/>
    <n v="5324"/>
    <x v="0"/>
    <n v="133"/>
    <s v="US"/>
    <s v="USD"/>
    <n v="1334811600"/>
    <n v="1335243600"/>
    <x v="267"/>
    <d v="2012-04-24T05:00:00"/>
    <b v="0"/>
    <b v="1"/>
    <s v="games/video games"/>
    <n v="0.99218181818181816"/>
    <n v="2728.5"/>
    <x v="6"/>
    <s v="video games"/>
    <m/>
  </r>
  <r>
    <n v="277"/>
    <s v="Ramos-Mitchell"/>
    <s v="Persevering system-worthy info-mediaries"/>
    <n v="700"/>
    <n v="7465"/>
    <x v="1"/>
    <n v="83"/>
    <s v="US"/>
    <s v="USD"/>
    <n v="1279515600"/>
    <n v="1279688400"/>
    <x v="268"/>
    <d v="2010-07-21T05:00:00"/>
    <b v="0"/>
    <b v="0"/>
    <s v="theater/plays"/>
    <n v="10.782857142857143"/>
    <n v="3774"/>
    <x v="3"/>
    <s v="plays"/>
    <m/>
  </r>
  <r>
    <n v="278"/>
    <s v="Higgins, Davis and Salazar"/>
    <s v="Distributed multi-tasking strategy"/>
    <n v="2700"/>
    <n v="8799"/>
    <x v="1"/>
    <n v="91"/>
    <s v="US"/>
    <s v="USD"/>
    <n v="1353909600"/>
    <n v="1356069600"/>
    <x v="269"/>
    <d v="2012-12-21T06:00:00"/>
    <b v="0"/>
    <b v="0"/>
    <s v="technology/web"/>
    <n v="3.2925925925925927"/>
    <n v="4445"/>
    <x v="2"/>
    <s v="web"/>
    <m/>
  </r>
  <r>
    <n v="279"/>
    <s v="Smith-Jenkins"/>
    <s v="Vision-oriented methodical application"/>
    <n v="8000"/>
    <n v="13656"/>
    <x v="1"/>
    <n v="546"/>
    <s v="US"/>
    <s v="USD"/>
    <n v="1535950800"/>
    <n v="1536210000"/>
    <x v="270"/>
    <d v="2018-09-06T05:00:00"/>
    <b v="0"/>
    <b v="0"/>
    <s v="theater/plays"/>
    <n v="1.77525"/>
    <n v="7101"/>
    <x v="3"/>
    <s v="plays"/>
    <m/>
  </r>
  <r>
    <n v="280"/>
    <s v="Braun PLC"/>
    <s v="Function-based high-level infrastructure"/>
    <n v="2500"/>
    <n v="14536"/>
    <x v="1"/>
    <n v="393"/>
    <s v="US"/>
    <s v="USD"/>
    <n v="1511244000"/>
    <n v="1511762400"/>
    <x v="271"/>
    <d v="2017-11-27T06:00:00"/>
    <b v="0"/>
    <b v="0"/>
    <s v="film &amp; video/animation"/>
    <n v="5.9715999999999996"/>
    <n v="7464.5"/>
    <x v="4"/>
    <s v="animation"/>
    <m/>
  </r>
  <r>
    <n v="281"/>
    <s v="Drake PLC"/>
    <s v="Profound object-oriented paradigm"/>
    <n v="164500"/>
    <n v="150552"/>
    <x v="0"/>
    <n v="2062"/>
    <s v="US"/>
    <s v="USD"/>
    <n v="1331445600"/>
    <n v="1333256400"/>
    <x v="272"/>
    <d v="2012-04-01T05:00:00"/>
    <b v="0"/>
    <b v="1"/>
    <s v="theater/plays"/>
    <n v="0.92774468085106387"/>
    <n v="76307"/>
    <x v="3"/>
    <s v="plays"/>
    <m/>
  </r>
  <r>
    <n v="282"/>
    <s v="Ross, Kelly and Brown"/>
    <s v="Virtual contextually-based circuit"/>
    <n v="8400"/>
    <n v="9076"/>
    <x v="1"/>
    <n v="133"/>
    <s v="US"/>
    <s v="USD"/>
    <n v="1480226400"/>
    <n v="1480744800"/>
    <x v="73"/>
    <d v="2016-12-03T06:00:00"/>
    <b v="0"/>
    <b v="1"/>
    <s v="film &amp; video/television"/>
    <n v="1.0963095238095237"/>
    <n v="4604.5"/>
    <x v="4"/>
    <s v="television"/>
    <m/>
  </r>
  <r>
    <n v="283"/>
    <s v="Lucas-Mullins"/>
    <s v="Business-focused dynamic instruction set"/>
    <n v="8100"/>
    <n v="1517"/>
    <x v="0"/>
    <n v="29"/>
    <s v="DK"/>
    <s v="DKK"/>
    <n v="1464584400"/>
    <n v="1465016400"/>
    <x v="273"/>
    <d v="2016-06-04T05:00:00"/>
    <b v="0"/>
    <b v="0"/>
    <s v="music/rock"/>
    <n v="0.1908641975308642"/>
    <n v="773"/>
    <x v="1"/>
    <s v="rock"/>
    <m/>
  </r>
  <r>
    <n v="284"/>
    <s v="Tran LLC"/>
    <s v="Ameliorated fresh-thinking protocol"/>
    <n v="9800"/>
    <n v="8153"/>
    <x v="0"/>
    <n v="132"/>
    <s v="US"/>
    <s v="USD"/>
    <n v="1335848400"/>
    <n v="1336280400"/>
    <x v="274"/>
    <d v="2012-05-06T05:00:00"/>
    <b v="0"/>
    <b v="0"/>
    <s v="technology/web"/>
    <n v="0.8454081632653061"/>
    <n v="4142.5"/>
    <x v="2"/>
    <s v="web"/>
    <m/>
  </r>
  <r>
    <n v="285"/>
    <s v="Dawson, Brady and Gilbert"/>
    <s v="Front-line optimizing emulation"/>
    <n v="900"/>
    <n v="6357"/>
    <x v="1"/>
    <n v="254"/>
    <s v="US"/>
    <s v="USD"/>
    <n v="1473483600"/>
    <n v="1476766800"/>
    <x v="275"/>
    <d v="2016-10-18T05:00:00"/>
    <b v="0"/>
    <b v="0"/>
    <s v="theater/plays"/>
    <n v="7.3455555555555554"/>
    <n v="3305.5"/>
    <x v="3"/>
    <s v="plays"/>
    <m/>
  </r>
  <r>
    <n v="286"/>
    <s v="Obrien-Aguirre"/>
    <s v="Devolved uniform complexity"/>
    <n v="112100"/>
    <n v="19557"/>
    <x v="3"/>
    <n v="184"/>
    <s v="US"/>
    <s v="USD"/>
    <n v="1479880800"/>
    <n v="1480485600"/>
    <x v="276"/>
    <d v="2016-11-30T06:00:00"/>
    <b v="0"/>
    <b v="0"/>
    <s v="theater/plays"/>
    <n v="0.17610169491525424"/>
    <n v="9870.5"/>
    <x v="3"/>
    <s v="plays"/>
    <m/>
  </r>
  <r>
    <n v="287"/>
    <s v="Ferguson PLC"/>
    <s v="Public-key intangible superstructure"/>
    <n v="6300"/>
    <n v="13213"/>
    <x v="1"/>
    <n v="176"/>
    <s v="US"/>
    <s v="USD"/>
    <n v="1430197200"/>
    <n v="1430197200"/>
    <x v="277"/>
    <d v="2015-04-28T05:00:00"/>
    <b v="0"/>
    <b v="0"/>
    <s v="music/electric music"/>
    <n v="2.1252380952380951"/>
    <n v="6694.5"/>
    <x v="1"/>
    <s v="electric music"/>
    <m/>
  </r>
  <r>
    <n v="288"/>
    <s v="Garcia Ltd"/>
    <s v="Secured global success"/>
    <n v="5600"/>
    <n v="5476"/>
    <x v="0"/>
    <n v="137"/>
    <s v="DK"/>
    <s v="DKK"/>
    <n v="1331701200"/>
    <n v="1331787600"/>
    <x v="278"/>
    <d v="2012-03-15T05:00:00"/>
    <b v="0"/>
    <b v="1"/>
    <s v="music/metal"/>
    <n v="1.0023214285714286"/>
    <n v="2806.5"/>
    <x v="1"/>
    <s v="metal"/>
    <m/>
  </r>
  <r>
    <n v="289"/>
    <s v="Smith, Love and Smith"/>
    <s v="Grass-roots mission-critical capability"/>
    <n v="800"/>
    <n v="13474"/>
    <x v="1"/>
    <n v="337"/>
    <s v="CA"/>
    <s v="CAD"/>
    <n v="1438578000"/>
    <n v="1438837200"/>
    <x v="279"/>
    <d v="2015-08-06T05:00:00"/>
    <b v="0"/>
    <b v="0"/>
    <s v="theater/plays"/>
    <n v="17.263750000000002"/>
    <n v="6905.5"/>
    <x v="3"/>
    <s v="plays"/>
    <m/>
  </r>
  <r>
    <n v="290"/>
    <s v="Wilson, Hall and Osborne"/>
    <s v="Advanced global data-warehouse"/>
    <n v="168600"/>
    <n v="91722"/>
    <x v="0"/>
    <n v="908"/>
    <s v="US"/>
    <s v="USD"/>
    <n v="1368162000"/>
    <n v="1370926800"/>
    <x v="280"/>
    <d v="2013-06-11T05:00:00"/>
    <b v="0"/>
    <b v="1"/>
    <s v="film &amp; video/documentary"/>
    <n v="0.54940688018979833"/>
    <n v="46315"/>
    <x v="4"/>
    <s v="documentary"/>
    <m/>
  </r>
  <r>
    <n v="291"/>
    <s v="Bell, Grimes and Kerr"/>
    <s v="Self-enabling uniform complexity"/>
    <n v="1800"/>
    <n v="8219"/>
    <x v="1"/>
    <n v="107"/>
    <s v="US"/>
    <s v="USD"/>
    <n v="1318654800"/>
    <n v="1319000400"/>
    <x v="281"/>
    <d v="2011-10-19T05:00:00"/>
    <b v="1"/>
    <b v="0"/>
    <s v="technology/web"/>
    <n v="4.6255555555555556"/>
    <n v="4163"/>
    <x v="2"/>
    <s v="web"/>
    <m/>
  </r>
  <r>
    <n v="292"/>
    <s v="Ho-Harris"/>
    <s v="Versatile cohesive encoding"/>
    <n v="7300"/>
    <n v="717"/>
    <x v="0"/>
    <n v="10"/>
    <s v="US"/>
    <s v="USD"/>
    <n v="1331874000"/>
    <n v="1333429200"/>
    <x v="282"/>
    <d v="2012-04-03T05:00:00"/>
    <b v="0"/>
    <b v="0"/>
    <s v="food/food trucks"/>
    <n v="9.958904109589041E-2"/>
    <n v="363.5"/>
    <x v="0"/>
    <s v="food trucks"/>
    <m/>
  </r>
  <r>
    <n v="293"/>
    <s v="Ross Group"/>
    <s v="Organized executive solution"/>
    <n v="6500"/>
    <n v="1065"/>
    <x v="3"/>
    <n v="32"/>
    <s v="IT"/>
    <s v="EUR"/>
    <n v="1286254800"/>
    <n v="1287032400"/>
    <x v="283"/>
    <d v="2010-10-14T05:00:00"/>
    <b v="0"/>
    <b v="0"/>
    <s v="theater/plays"/>
    <n v="0.16876923076923078"/>
    <n v="548.5"/>
    <x v="3"/>
    <s v="plays"/>
    <m/>
  </r>
  <r>
    <n v="294"/>
    <s v="Turner-Davis"/>
    <s v="Automated local emulation"/>
    <n v="600"/>
    <n v="8038"/>
    <x v="1"/>
    <n v="183"/>
    <s v="US"/>
    <s v="USD"/>
    <n v="1540530000"/>
    <n v="1541570400"/>
    <x v="284"/>
    <d v="2018-11-07T06:00:00"/>
    <b v="0"/>
    <b v="0"/>
    <s v="theater/plays"/>
    <n v="13.701666666666666"/>
    <n v="4110.5"/>
    <x v="3"/>
    <s v="plays"/>
    <m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x v="285"/>
    <d v="2013-11-09T06:00:00"/>
    <b v="0"/>
    <b v="0"/>
    <s v="theater/plays"/>
    <n v="0.36640228097459826"/>
    <n v="35339.5"/>
    <x v="3"/>
    <s v="plays"/>
    <m/>
  </r>
  <r>
    <n v="296"/>
    <s v="Smith-Hess"/>
    <s v="Grass-roots real-time Local Area Network"/>
    <n v="6100"/>
    <n v="3352"/>
    <x v="0"/>
    <n v="38"/>
    <s v="AU"/>
    <s v="AUD"/>
    <n v="1548655200"/>
    <n v="1550556000"/>
    <x v="286"/>
    <d v="2019-02-19T06:00:00"/>
    <b v="0"/>
    <b v="0"/>
    <s v="theater/plays"/>
    <n v="0.55573770491803276"/>
    <n v="1695"/>
    <x v="3"/>
    <s v="plays"/>
    <m/>
  </r>
  <r>
    <n v="297"/>
    <s v="Brown, Herring and Bass"/>
    <s v="Organized client-driven capacity"/>
    <n v="7200"/>
    <n v="6785"/>
    <x v="0"/>
    <n v="104"/>
    <s v="AU"/>
    <s v="AUD"/>
    <n v="1389679200"/>
    <n v="1390456800"/>
    <x v="287"/>
    <d v="2014-01-23T06:00:00"/>
    <b v="0"/>
    <b v="1"/>
    <s v="theater/plays"/>
    <n v="0.95680555555555558"/>
    <n v="3444.5"/>
    <x v="3"/>
    <s v="plays"/>
    <m/>
  </r>
  <r>
    <n v="298"/>
    <s v="Chase, Garcia and Johnson"/>
    <s v="Adaptive intangible database"/>
    <n v="3500"/>
    <n v="5037"/>
    <x v="1"/>
    <n v="72"/>
    <s v="US"/>
    <s v="USD"/>
    <n v="1456466400"/>
    <n v="1458018000"/>
    <x v="288"/>
    <d v="2016-03-15T05:00:00"/>
    <b v="0"/>
    <b v="1"/>
    <s v="music/rock"/>
    <n v="1.4597142857142857"/>
    <n v="2554.5"/>
    <x v="1"/>
    <s v="rock"/>
    <m/>
  </r>
  <r>
    <n v="299"/>
    <s v="Ramsey and Sons"/>
    <s v="Grass-roots contextually-based algorithm"/>
    <n v="3800"/>
    <n v="1954"/>
    <x v="0"/>
    <n v="49"/>
    <s v="US"/>
    <s v="USD"/>
    <n v="1456984800"/>
    <n v="1461819600"/>
    <x v="289"/>
    <d v="2016-04-28T05:00:00"/>
    <b v="0"/>
    <b v="0"/>
    <s v="food/food trucks"/>
    <n v="0.52710526315789474"/>
    <n v="1001.5"/>
    <x v="0"/>
    <s v="food trucks"/>
    <m/>
  </r>
  <r>
    <n v="300"/>
    <s v="Cooke PLC"/>
    <s v="Focused executive core"/>
    <n v="100"/>
    <n v="5"/>
    <x v="0"/>
    <n v="1"/>
    <s v="DK"/>
    <s v="DKK"/>
    <n v="1504069200"/>
    <n v="1504155600"/>
    <x v="290"/>
    <d v="2017-08-31T05:00:00"/>
    <b v="0"/>
    <b v="1"/>
    <s v="publishing/nonfiction"/>
    <n v="0.06"/>
    <n v="3"/>
    <x v="5"/>
    <s v="nonfiction"/>
    <m/>
  </r>
  <r>
    <n v="301"/>
    <s v="Wong-Walker"/>
    <s v="Multi-channeled disintermediate policy"/>
    <n v="900"/>
    <n v="12102"/>
    <x v="1"/>
    <n v="295"/>
    <s v="US"/>
    <s v="USD"/>
    <n v="1424930400"/>
    <n v="1426395600"/>
    <x v="291"/>
    <d v="2015-03-15T05:00:00"/>
    <b v="0"/>
    <b v="0"/>
    <s v="film &amp; video/documentary"/>
    <n v="13.774444444444445"/>
    <n v="6198.5"/>
    <x v="4"/>
    <s v="documentary"/>
    <m/>
  </r>
  <r>
    <n v="302"/>
    <s v="Ferguson, Collins and Mata"/>
    <s v="Customizable bi-directional hardware"/>
    <n v="76100"/>
    <n v="24234"/>
    <x v="0"/>
    <n v="245"/>
    <s v="US"/>
    <s v="USD"/>
    <n v="1535864400"/>
    <n v="1537074000"/>
    <x v="292"/>
    <d v="2018-09-16T05:00:00"/>
    <b v="0"/>
    <b v="0"/>
    <s v="theater/plays"/>
    <n v="0.3216688567674113"/>
    <n v="12239.5"/>
    <x v="3"/>
    <s v="plays"/>
    <m/>
  </r>
  <r>
    <n v="303"/>
    <s v="Guerrero, Flores and Jenkins"/>
    <s v="Networked optimal architecture"/>
    <n v="3400"/>
    <n v="2809"/>
    <x v="0"/>
    <n v="32"/>
    <s v="US"/>
    <s v="USD"/>
    <n v="1452146400"/>
    <n v="1452578400"/>
    <x v="293"/>
    <d v="2016-01-12T06:00:00"/>
    <b v="0"/>
    <b v="0"/>
    <s v="music/indie rock"/>
    <n v="0.83558823529411763"/>
    <n v="1420.5"/>
    <x v="1"/>
    <s v="indie rock"/>
    <m/>
  </r>
  <r>
    <n v="304"/>
    <s v="Peterson PLC"/>
    <s v="User-friendly discrete benchmark"/>
    <n v="2100"/>
    <n v="11469"/>
    <x v="1"/>
    <n v="142"/>
    <s v="US"/>
    <s v="USD"/>
    <n v="1470546000"/>
    <n v="1474088400"/>
    <x v="294"/>
    <d v="2016-09-17T05:00:00"/>
    <b v="0"/>
    <b v="0"/>
    <s v="film &amp; video/documentary"/>
    <n v="5.5290476190476188"/>
    <n v="5805.5"/>
    <x v="4"/>
    <s v="documentary"/>
    <m/>
  </r>
  <r>
    <n v="305"/>
    <s v="Townsend Ltd"/>
    <s v="Grass-roots actuating policy"/>
    <n v="2800"/>
    <n v="8014"/>
    <x v="1"/>
    <n v="85"/>
    <s v="US"/>
    <s v="USD"/>
    <n v="1458363600"/>
    <n v="1461906000"/>
    <x v="295"/>
    <d v="2016-04-29T05:00:00"/>
    <b v="0"/>
    <b v="0"/>
    <s v="theater/plays"/>
    <n v="2.8925000000000001"/>
    <n v="4049.5"/>
    <x v="3"/>
    <s v="plays"/>
    <m/>
  </r>
  <r>
    <n v="306"/>
    <s v="Rush, Reed and Hall"/>
    <s v="Enterprise-wide 3rdgeneration knowledge user"/>
    <n v="6500"/>
    <n v="514"/>
    <x v="0"/>
    <n v="7"/>
    <s v="US"/>
    <s v="USD"/>
    <n v="1500008400"/>
    <n v="1500267600"/>
    <x v="296"/>
    <d v="2017-07-17T05:00:00"/>
    <b v="0"/>
    <b v="1"/>
    <s v="theater/plays"/>
    <n v="8.0153846153846159E-2"/>
    <n v="260.5"/>
    <x v="3"/>
    <s v="plays"/>
    <m/>
  </r>
  <r>
    <n v="307"/>
    <s v="Salazar-Dodson"/>
    <s v="Face-to-face zero tolerance moderator"/>
    <n v="32900"/>
    <n v="43473"/>
    <x v="1"/>
    <n v="659"/>
    <s v="DK"/>
    <s v="DKK"/>
    <n v="1338958800"/>
    <n v="1340686800"/>
    <x v="297"/>
    <d v="2012-06-26T05:00:00"/>
    <b v="0"/>
    <b v="1"/>
    <s v="publishing/fiction"/>
    <n v="1.3413981762917933"/>
    <n v="22066"/>
    <x v="5"/>
    <s v="fiction"/>
    <m/>
  </r>
  <r>
    <n v="308"/>
    <s v="Davis Ltd"/>
    <s v="Grass-roots optimizing projection"/>
    <n v="118200"/>
    <n v="87560"/>
    <x v="0"/>
    <n v="803"/>
    <s v="US"/>
    <s v="USD"/>
    <n v="1303102800"/>
    <n v="1303189200"/>
    <x v="298"/>
    <d v="2011-04-19T05:00:00"/>
    <b v="0"/>
    <b v="0"/>
    <s v="theater/plays"/>
    <n v="0.74757191201353634"/>
    <n v="44181.5"/>
    <x v="3"/>
    <s v="plays"/>
    <m/>
  </r>
  <r>
    <n v="309"/>
    <s v="Harris-Perry"/>
    <s v="User-centric 6thgeneration attitude"/>
    <n v="4100"/>
    <n v="3087"/>
    <x v="3"/>
    <n v="75"/>
    <s v="US"/>
    <s v="USD"/>
    <n v="1316581200"/>
    <n v="1318309200"/>
    <x v="299"/>
    <d v="2011-10-11T05:00:00"/>
    <b v="0"/>
    <b v="1"/>
    <s v="music/indie rock"/>
    <n v="0.77121951219512197"/>
    <n v="1581"/>
    <x v="1"/>
    <s v="indie rock"/>
    <m/>
  </r>
  <r>
    <n v="310"/>
    <s v="Velazquez, Hunt and Ortiz"/>
    <s v="Switchable zero tolerance website"/>
    <n v="7800"/>
    <n v="1586"/>
    <x v="0"/>
    <n v="16"/>
    <s v="US"/>
    <s v="USD"/>
    <n v="1270789200"/>
    <n v="1272171600"/>
    <x v="300"/>
    <d v="2010-04-25T05:00:00"/>
    <b v="0"/>
    <b v="0"/>
    <s v="games/video games"/>
    <n v="0.20538461538461539"/>
    <n v="801"/>
    <x v="6"/>
    <s v="video games"/>
    <m/>
  </r>
  <r>
    <n v="311"/>
    <s v="Flores PLC"/>
    <s v="Focused real-time help-desk"/>
    <n v="6300"/>
    <n v="12812"/>
    <x v="1"/>
    <n v="121"/>
    <s v="US"/>
    <s v="USD"/>
    <n v="1297836000"/>
    <n v="1298872800"/>
    <x v="247"/>
    <d v="2011-02-28T06:00:00"/>
    <b v="0"/>
    <b v="0"/>
    <s v="theater/plays"/>
    <n v="2.0528571428571429"/>
    <n v="6466.5"/>
    <x v="3"/>
    <s v="plays"/>
    <m/>
  </r>
  <r>
    <n v="312"/>
    <s v="Martinez LLC"/>
    <s v="Robust impactful approach"/>
    <n v="59100"/>
    <n v="183345"/>
    <x v="1"/>
    <n v="3742"/>
    <s v="US"/>
    <s v="USD"/>
    <n v="1382677200"/>
    <n v="1383282000"/>
    <x v="244"/>
    <d v="2013-11-01T05:00:00"/>
    <b v="0"/>
    <b v="0"/>
    <s v="theater/plays"/>
    <n v="3.1656006768189511"/>
    <n v="93543.5"/>
    <x v="3"/>
    <s v="plays"/>
    <m/>
  </r>
  <r>
    <n v="313"/>
    <s v="Miller-Irwin"/>
    <s v="Secured maximized policy"/>
    <n v="2200"/>
    <n v="8697"/>
    <x v="1"/>
    <n v="223"/>
    <s v="US"/>
    <s v="USD"/>
    <n v="1330322400"/>
    <n v="1330495200"/>
    <x v="301"/>
    <d v="2012-02-29T06:00:00"/>
    <b v="0"/>
    <b v="0"/>
    <s v="music/rock"/>
    <n v="4.0545454545454547"/>
    <n v="4460"/>
    <x v="1"/>
    <s v="rock"/>
    <m/>
  </r>
  <r>
    <n v="314"/>
    <s v="Sanchez-Morgan"/>
    <s v="Realigned upward-trending strategy"/>
    <n v="1400"/>
    <n v="4126"/>
    <x v="1"/>
    <n v="133"/>
    <s v="US"/>
    <s v="USD"/>
    <n v="1552366800"/>
    <n v="1552798800"/>
    <x v="188"/>
    <d v="2019-03-17T05:00:00"/>
    <b v="0"/>
    <b v="1"/>
    <s v="film &amp; video/documentary"/>
    <n v="3.0421428571428573"/>
    <n v="2129.5"/>
    <x v="4"/>
    <s v="documentary"/>
    <m/>
  </r>
  <r>
    <n v="315"/>
    <s v="Lopez, Adams and Johnson"/>
    <s v="Open-source interactive knowledge user"/>
    <n v="9500"/>
    <n v="3220"/>
    <x v="0"/>
    <n v="31"/>
    <s v="US"/>
    <s v="USD"/>
    <n v="1400907600"/>
    <n v="1403413200"/>
    <x v="302"/>
    <d v="2014-06-22T05:00:00"/>
    <b v="0"/>
    <b v="0"/>
    <s v="theater/plays"/>
    <n v="0.34221052631578947"/>
    <n v="1625.5"/>
    <x v="3"/>
    <s v="plays"/>
    <m/>
  </r>
  <r>
    <n v="316"/>
    <s v="Martin-Marshall"/>
    <s v="Configurable demand-driven matrix"/>
    <n v="9600"/>
    <n v="6401"/>
    <x v="0"/>
    <n v="108"/>
    <s v="IT"/>
    <s v="EUR"/>
    <n v="1574143200"/>
    <n v="1574229600"/>
    <x v="303"/>
    <d v="2019-11-20T06:00:00"/>
    <b v="0"/>
    <b v="1"/>
    <s v="food/food trucks"/>
    <n v="0.67802083333333329"/>
    <n v="3254.5"/>
    <x v="0"/>
    <s v="food trucks"/>
    <m/>
  </r>
  <r>
    <n v="317"/>
    <s v="Summers PLC"/>
    <s v="Cross-group coherent hierarchy"/>
    <n v="6600"/>
    <n v="1269"/>
    <x v="0"/>
    <n v="30"/>
    <s v="US"/>
    <s v="USD"/>
    <n v="1494738000"/>
    <n v="1495861200"/>
    <x v="304"/>
    <d v="2017-05-27T05:00:00"/>
    <b v="0"/>
    <b v="0"/>
    <s v="theater/plays"/>
    <n v="0.19681818181818181"/>
    <n v="649.5"/>
    <x v="3"/>
    <s v="plays"/>
    <m/>
  </r>
  <r>
    <n v="318"/>
    <s v="Young, Hart and Ryan"/>
    <s v="Decentralized demand-driven open system"/>
    <n v="5700"/>
    <n v="903"/>
    <x v="0"/>
    <n v="17"/>
    <s v="US"/>
    <s v="USD"/>
    <n v="1392357600"/>
    <n v="1392530400"/>
    <x v="305"/>
    <d v="2014-02-16T06:00:00"/>
    <b v="0"/>
    <b v="0"/>
    <s v="music/rock"/>
    <n v="0.16140350877192983"/>
    <n v="460"/>
    <x v="1"/>
    <s v="rock"/>
    <m/>
  </r>
  <r>
    <n v="319"/>
    <s v="Mills Group"/>
    <s v="Advanced empowering matrix"/>
    <n v="8400"/>
    <n v="3251"/>
    <x v="3"/>
    <n v="64"/>
    <s v="US"/>
    <s v="USD"/>
    <n v="1281589200"/>
    <n v="1283662800"/>
    <x v="306"/>
    <d v="2010-09-05T05:00:00"/>
    <b v="0"/>
    <b v="0"/>
    <s v="technology/web"/>
    <n v="0.39464285714285713"/>
    <n v="1657.5"/>
    <x v="2"/>
    <s v="web"/>
    <m/>
  </r>
  <r>
    <n v="320"/>
    <s v="Sandoval-Powell"/>
    <s v="Phased holistic implementation"/>
    <n v="84400"/>
    <n v="8092"/>
    <x v="0"/>
    <n v="80"/>
    <s v="US"/>
    <s v="USD"/>
    <n v="1305003600"/>
    <n v="1305781200"/>
    <x v="307"/>
    <d v="2011-05-19T05:00:00"/>
    <b v="0"/>
    <b v="0"/>
    <s v="publishing/fiction"/>
    <n v="9.6824644549763028E-2"/>
    <n v="4086"/>
    <x v="5"/>
    <s v="fiction"/>
    <m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x v="308"/>
    <d v="2011-04-09T05:00:00"/>
    <b v="0"/>
    <b v="0"/>
    <s v="film &amp; video/shorts"/>
    <n v="0.95592723004694835"/>
    <n v="81445"/>
    <x v="4"/>
    <s v="shorts"/>
    <m/>
  </r>
  <r>
    <n v="322"/>
    <s v="Hebert Group"/>
    <s v="Visionary asymmetric Graphical User Interface"/>
    <n v="117900"/>
    <n v="196377"/>
    <x v="1"/>
    <n v="5168"/>
    <s v="US"/>
    <s v="USD"/>
    <n v="1290664800"/>
    <n v="1291788000"/>
    <x v="309"/>
    <d v="2010-12-08T06:00:00"/>
    <b v="0"/>
    <b v="0"/>
    <s v="theater/plays"/>
    <n v="1.7094571670907548"/>
    <n v="100772.5"/>
    <x v="3"/>
    <s v="plays"/>
    <m/>
  </r>
  <r>
    <n v="323"/>
    <s v="Cole, Smith and Wood"/>
    <s v="Integrated zero-defect help-desk"/>
    <n v="8900"/>
    <n v="2148"/>
    <x v="0"/>
    <n v="26"/>
    <s v="GB"/>
    <s v="GBP"/>
    <n v="1395896400"/>
    <n v="1396069200"/>
    <x v="310"/>
    <d v="2014-03-29T05:00:00"/>
    <b v="0"/>
    <b v="0"/>
    <s v="film &amp; video/documentary"/>
    <n v="0.2442696629213483"/>
    <n v="1087"/>
    <x v="4"/>
    <s v="documentary"/>
    <m/>
  </r>
  <r>
    <n v="324"/>
    <s v="Harris, Hall and Harris"/>
    <s v="Inverse analyzing matrices"/>
    <n v="7100"/>
    <n v="11648"/>
    <x v="1"/>
    <n v="307"/>
    <s v="US"/>
    <s v="USD"/>
    <n v="1434862800"/>
    <n v="1435899600"/>
    <x v="311"/>
    <d v="2015-07-03T05:00:00"/>
    <b v="0"/>
    <b v="1"/>
    <s v="theater/plays"/>
    <n v="1.6838028169014085"/>
    <n v="5977.5"/>
    <x v="3"/>
    <s v="plays"/>
    <m/>
  </r>
  <r>
    <n v="325"/>
    <s v="Saunders Group"/>
    <s v="Programmable systemic implementation"/>
    <n v="6500"/>
    <n v="5897"/>
    <x v="0"/>
    <n v="73"/>
    <s v="US"/>
    <s v="USD"/>
    <n v="1529125200"/>
    <n v="1531112400"/>
    <x v="79"/>
    <d v="2018-07-09T05:00:00"/>
    <b v="0"/>
    <b v="1"/>
    <s v="theater/plays"/>
    <n v="0.91846153846153844"/>
    <n v="2985"/>
    <x v="3"/>
    <s v="plays"/>
    <m/>
  </r>
  <r>
    <n v="326"/>
    <s v="Pham, Avila and Nash"/>
    <s v="Multi-channeled next generation architecture"/>
    <n v="7200"/>
    <n v="3326"/>
    <x v="0"/>
    <n v="128"/>
    <s v="US"/>
    <s v="USD"/>
    <n v="1451109600"/>
    <n v="1451628000"/>
    <x v="312"/>
    <d v="2016-01-01T06:00:00"/>
    <b v="0"/>
    <b v="0"/>
    <s v="film &amp; video/animation"/>
    <n v="0.47972222222222222"/>
    <n v="1727"/>
    <x v="4"/>
    <s v="animation"/>
    <m/>
  </r>
  <r>
    <n v="327"/>
    <s v="Patterson, Salinas and Lucas"/>
    <s v="Digitized 3rdgeneration encoding"/>
    <n v="2600"/>
    <n v="1002"/>
    <x v="0"/>
    <n v="33"/>
    <s v="US"/>
    <s v="USD"/>
    <n v="1566968400"/>
    <n v="1567314000"/>
    <x v="313"/>
    <d v="2019-09-01T05:00:00"/>
    <b v="0"/>
    <b v="1"/>
    <s v="theater/plays"/>
    <n v="0.39807692307692305"/>
    <n v="517.5"/>
    <x v="3"/>
    <s v="plays"/>
    <m/>
  </r>
  <r>
    <n v="328"/>
    <s v="Young PLC"/>
    <s v="Innovative well-modulated functionalities"/>
    <n v="98700"/>
    <n v="131826"/>
    <x v="1"/>
    <n v="2441"/>
    <s v="US"/>
    <s v="USD"/>
    <n v="1543557600"/>
    <n v="1544508000"/>
    <x v="314"/>
    <d v="2018-12-11T06:00:00"/>
    <b v="0"/>
    <b v="0"/>
    <s v="music/rock"/>
    <n v="1.360354609929078"/>
    <n v="67133.5"/>
    <x v="1"/>
    <s v="rock"/>
    <m/>
  </r>
  <r>
    <n v="329"/>
    <s v="Willis and Sons"/>
    <s v="Fundamental incremental database"/>
    <n v="93800"/>
    <n v="21477"/>
    <x v="2"/>
    <n v="211"/>
    <s v="US"/>
    <s v="USD"/>
    <n v="1481522400"/>
    <n v="1482472800"/>
    <x v="315"/>
    <d v="2016-12-23T06:00:00"/>
    <b v="0"/>
    <b v="0"/>
    <s v="games/video games"/>
    <n v="0.23121535181236674"/>
    <n v="10844"/>
    <x v="6"/>
    <s v="video games"/>
    <m/>
  </r>
  <r>
    <n v="330"/>
    <s v="Thompson-Bates"/>
    <s v="Expanded encompassing open architecture"/>
    <n v="33700"/>
    <n v="62330"/>
    <x v="1"/>
    <n v="1385"/>
    <s v="GB"/>
    <s v="GBP"/>
    <n v="1512712800"/>
    <n v="1512799200"/>
    <x v="316"/>
    <d v="2017-12-09T06:00:00"/>
    <b v="0"/>
    <b v="0"/>
    <s v="film &amp; video/documentary"/>
    <n v="1.8906528189910978"/>
    <n v="31857.5"/>
    <x v="4"/>
    <s v="documentary"/>
    <m/>
  </r>
  <r>
    <n v="331"/>
    <s v="Rose-Silva"/>
    <s v="Intuitive static portal"/>
    <n v="3300"/>
    <n v="14643"/>
    <x v="1"/>
    <n v="190"/>
    <s v="US"/>
    <s v="USD"/>
    <n v="1324274400"/>
    <n v="1324360800"/>
    <x v="317"/>
    <d v="2011-12-20T06:00:00"/>
    <b v="0"/>
    <b v="0"/>
    <s v="food/food trucks"/>
    <n v="4.4948484848484851"/>
    <n v="7416.5"/>
    <x v="0"/>
    <s v="food trucks"/>
    <m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x v="318"/>
    <d v="2013-03-29T05:00:00"/>
    <b v="0"/>
    <b v="0"/>
    <s v="technology/wearables"/>
    <n v="2.0225120772946861"/>
    <n v="20933"/>
    <x v="2"/>
    <s v="wearables"/>
    <m/>
  </r>
  <r>
    <n v="333"/>
    <s v="Carlson, Dixon and Jones"/>
    <s v="Persistent well-modulated synergy"/>
    <n v="9600"/>
    <n v="11900"/>
    <x v="1"/>
    <n v="253"/>
    <s v="US"/>
    <s v="USD"/>
    <n v="1542693600"/>
    <n v="1545112800"/>
    <x v="319"/>
    <d v="2018-12-18T06:00:00"/>
    <b v="0"/>
    <b v="0"/>
    <s v="theater/plays"/>
    <n v="1.2659374999999999"/>
    <n v="6076.5"/>
    <x v="3"/>
    <s v="plays"/>
    <m/>
  </r>
  <r>
    <n v="334"/>
    <s v="Mcgee Group"/>
    <s v="Assimilated discrete algorithm"/>
    <n v="66200"/>
    <n v="123538"/>
    <x v="1"/>
    <n v="1113"/>
    <s v="US"/>
    <s v="USD"/>
    <n v="1515564000"/>
    <n v="1516168800"/>
    <x v="32"/>
    <d v="2018-01-17T06:00:00"/>
    <b v="0"/>
    <b v="0"/>
    <s v="music/rock"/>
    <n v="1.8829456193353475"/>
    <n v="62325.5"/>
    <x v="1"/>
    <s v="rock"/>
    <m/>
  </r>
  <r>
    <n v="335"/>
    <s v="Jordan-Acosta"/>
    <s v="Operative uniform hub"/>
    <n v="173800"/>
    <n v="198628"/>
    <x v="1"/>
    <n v="2283"/>
    <s v="US"/>
    <s v="USD"/>
    <n v="1573797600"/>
    <n v="1574920800"/>
    <x v="320"/>
    <d v="2019-11-28T06:00:00"/>
    <b v="0"/>
    <b v="0"/>
    <s v="music/rock"/>
    <n v="1.1559896432681243"/>
    <n v="100455.5"/>
    <x v="1"/>
    <s v="rock"/>
    <m/>
  </r>
  <r>
    <n v="336"/>
    <s v="Nunez Inc"/>
    <s v="Customizable intangible capability"/>
    <n v="70700"/>
    <n v="68602"/>
    <x v="0"/>
    <n v="1072"/>
    <s v="US"/>
    <s v="USD"/>
    <n v="1292392800"/>
    <n v="1292479200"/>
    <x v="321"/>
    <d v="2010-12-16T06:00:00"/>
    <b v="0"/>
    <b v="1"/>
    <s v="music/rock"/>
    <n v="0.98548797736916549"/>
    <n v="34837"/>
    <x v="1"/>
    <s v="rock"/>
    <m/>
  </r>
  <r>
    <n v="337"/>
    <s v="Hayden Ltd"/>
    <s v="Innovative didactic analyzer"/>
    <n v="94500"/>
    <n v="116064"/>
    <x v="1"/>
    <n v="1095"/>
    <s v="US"/>
    <s v="USD"/>
    <n v="1573452000"/>
    <n v="1573538400"/>
    <x v="322"/>
    <d v="2019-11-12T06:00:00"/>
    <b v="0"/>
    <b v="0"/>
    <s v="theater/plays"/>
    <n v="1.2397777777777779"/>
    <n v="58579.5"/>
    <x v="3"/>
    <s v="plays"/>
    <m/>
  </r>
  <r>
    <n v="338"/>
    <s v="Gonzalez-Burton"/>
    <s v="Decentralized intangible encoding"/>
    <n v="69800"/>
    <n v="125042"/>
    <x v="1"/>
    <n v="1690"/>
    <s v="US"/>
    <s v="USD"/>
    <n v="1317790800"/>
    <n v="1320382800"/>
    <x v="323"/>
    <d v="2011-11-04T05:00:00"/>
    <b v="0"/>
    <b v="0"/>
    <s v="theater/plays"/>
    <n v="1.8156446991404012"/>
    <n v="63366"/>
    <x v="3"/>
    <s v="plays"/>
    <m/>
  </r>
  <r>
    <n v="339"/>
    <s v="Lewis, Taylor and Rivers"/>
    <s v="Front-line transitional algorithm"/>
    <n v="136300"/>
    <n v="108974"/>
    <x v="3"/>
    <n v="1297"/>
    <s v="CA"/>
    <s v="CAD"/>
    <n v="1501650000"/>
    <n v="1502859600"/>
    <x v="324"/>
    <d v="2017-08-16T05:00:00"/>
    <b v="0"/>
    <b v="0"/>
    <s v="theater/plays"/>
    <n v="0.80903154805575939"/>
    <n v="55135.5"/>
    <x v="3"/>
    <s v="plays"/>
    <m/>
  </r>
  <r>
    <n v="340"/>
    <s v="Butler, Henry and Espinoza"/>
    <s v="Switchable didactic matrices"/>
    <n v="37100"/>
    <n v="34964"/>
    <x v="0"/>
    <n v="393"/>
    <s v="US"/>
    <s v="USD"/>
    <n v="1323669600"/>
    <n v="1323756000"/>
    <x v="325"/>
    <d v="2011-12-13T06:00:00"/>
    <b v="0"/>
    <b v="0"/>
    <s v="photography/photography books"/>
    <n v="0.95301886792452828"/>
    <n v="17678.5"/>
    <x v="7"/>
    <s v="photography books"/>
    <m/>
  </r>
  <r>
    <n v="341"/>
    <s v="Guzman Group"/>
    <s v="Ameliorated disintermediate utilization"/>
    <n v="114300"/>
    <n v="96777"/>
    <x v="0"/>
    <n v="1257"/>
    <s v="US"/>
    <s v="USD"/>
    <n v="1440738000"/>
    <n v="1441342800"/>
    <x v="326"/>
    <d v="2015-09-04T05:00:00"/>
    <b v="0"/>
    <b v="0"/>
    <s v="music/indie rock"/>
    <n v="0.85769028871391073"/>
    <n v="49017"/>
    <x v="1"/>
    <s v="indie rock"/>
    <m/>
  </r>
  <r>
    <n v="342"/>
    <s v="Gibson-Hernandez"/>
    <s v="Visionary foreground middleware"/>
    <n v="47900"/>
    <n v="31864"/>
    <x v="0"/>
    <n v="328"/>
    <s v="US"/>
    <s v="USD"/>
    <n v="1374296400"/>
    <n v="1375333200"/>
    <x v="327"/>
    <d v="2013-08-01T05:00:00"/>
    <b v="0"/>
    <b v="0"/>
    <s v="theater/plays"/>
    <n v="0.67206680584551148"/>
    <n v="16096"/>
    <x v="3"/>
    <s v="plays"/>
    <m/>
  </r>
  <r>
    <n v="343"/>
    <s v="Spencer-Weber"/>
    <s v="Optional zero-defect task-force"/>
    <n v="9000"/>
    <n v="4853"/>
    <x v="0"/>
    <n v="147"/>
    <s v="US"/>
    <s v="USD"/>
    <n v="1384840800"/>
    <n v="1389420000"/>
    <x v="328"/>
    <d v="2014-01-11T06:00:00"/>
    <b v="0"/>
    <b v="0"/>
    <s v="theater/plays"/>
    <n v="0.55555555555555558"/>
    <n v="2500"/>
    <x v="3"/>
    <s v="plays"/>
    <m/>
  </r>
  <r>
    <n v="344"/>
    <s v="Berger, Johnson and Marshall"/>
    <s v="Devolved exuding emulation"/>
    <n v="197600"/>
    <n v="82959"/>
    <x v="0"/>
    <n v="830"/>
    <s v="US"/>
    <s v="USD"/>
    <n v="1516600800"/>
    <n v="1520056800"/>
    <x v="329"/>
    <d v="2018-03-03T06:00:00"/>
    <b v="0"/>
    <b v="0"/>
    <s v="games/video games"/>
    <n v="0.42403340080971658"/>
    <n v="41894.5"/>
    <x v="6"/>
    <s v="video games"/>
    <m/>
  </r>
  <r>
    <n v="345"/>
    <s v="Taylor, Cisneros and Romero"/>
    <s v="Open-source neutral task-force"/>
    <n v="157600"/>
    <n v="23159"/>
    <x v="0"/>
    <n v="331"/>
    <s v="GB"/>
    <s v="GBP"/>
    <n v="1436418000"/>
    <n v="1436504400"/>
    <x v="330"/>
    <d v="2015-07-10T05:00:00"/>
    <b v="0"/>
    <b v="0"/>
    <s v="film &amp; video/drama"/>
    <n v="0.14904822335025381"/>
    <n v="11745"/>
    <x v="4"/>
    <s v="drama"/>
    <m/>
  </r>
  <r>
    <n v="346"/>
    <s v="Little-Marsh"/>
    <s v="Virtual attitude-oriented migration"/>
    <n v="8000"/>
    <n v="2758"/>
    <x v="0"/>
    <n v="25"/>
    <s v="US"/>
    <s v="USD"/>
    <n v="1503550800"/>
    <n v="1508302800"/>
    <x v="331"/>
    <d v="2017-10-18T05:00:00"/>
    <b v="0"/>
    <b v="1"/>
    <s v="music/indie rock"/>
    <n v="0.34787499999999999"/>
    <n v="1391.5"/>
    <x v="1"/>
    <s v="indie rock"/>
    <m/>
  </r>
  <r>
    <n v="347"/>
    <s v="Petersen and Sons"/>
    <s v="Open-source full-range portal"/>
    <n v="900"/>
    <n v="12607"/>
    <x v="1"/>
    <n v="191"/>
    <s v="US"/>
    <s v="USD"/>
    <n v="1423634400"/>
    <n v="1425708000"/>
    <x v="332"/>
    <d v="2015-03-07T06:00:00"/>
    <b v="0"/>
    <b v="0"/>
    <s v="technology/web"/>
    <n v="14.22"/>
    <n v="6399"/>
    <x v="2"/>
    <s v="web"/>
    <m/>
  </r>
  <r>
    <n v="348"/>
    <s v="Hensley Ltd"/>
    <s v="Versatile cohesive open system"/>
    <n v="199000"/>
    <n v="142823"/>
    <x v="0"/>
    <n v="3483"/>
    <s v="US"/>
    <s v="USD"/>
    <n v="1487224800"/>
    <n v="1488348000"/>
    <x v="333"/>
    <d v="2017-03-01T06:00:00"/>
    <b v="0"/>
    <b v="0"/>
    <s v="food/food trucks"/>
    <n v="0.73520603015075381"/>
    <n v="73153"/>
    <x v="0"/>
    <s v="food trucks"/>
    <m/>
  </r>
  <r>
    <n v="349"/>
    <s v="Navarro and Sons"/>
    <s v="Multi-layered bottom-line frame"/>
    <n v="180800"/>
    <n v="95958"/>
    <x v="0"/>
    <n v="923"/>
    <s v="US"/>
    <s v="USD"/>
    <n v="1500008400"/>
    <n v="1502600400"/>
    <x v="296"/>
    <d v="2017-08-13T05:00:00"/>
    <b v="0"/>
    <b v="0"/>
    <s v="theater/plays"/>
    <n v="0.53584623893805305"/>
    <n v="48440.5"/>
    <x v="3"/>
    <s v="plays"/>
    <m/>
  </r>
  <r>
    <n v="350"/>
    <s v="Shannon Ltd"/>
    <s v="Pre-emptive neutral capacity"/>
    <n v="100"/>
    <n v="5"/>
    <x v="0"/>
    <n v="1"/>
    <s v="US"/>
    <s v="USD"/>
    <n v="1432098000"/>
    <n v="1433653200"/>
    <x v="334"/>
    <d v="2015-06-07T05:00:00"/>
    <b v="0"/>
    <b v="1"/>
    <s v="music/jazz"/>
    <n v="0.06"/>
    <n v="3"/>
    <x v="1"/>
    <s v="jazz"/>
    <m/>
  </r>
  <r>
    <n v="351"/>
    <s v="Young LLC"/>
    <s v="Universal maximized methodology"/>
    <n v="74100"/>
    <n v="94631"/>
    <x v="1"/>
    <n v="2013"/>
    <s v="US"/>
    <s v="USD"/>
    <n v="1440392400"/>
    <n v="1441602000"/>
    <x v="335"/>
    <d v="2015-09-07T05:00:00"/>
    <b v="0"/>
    <b v="0"/>
    <s v="music/rock"/>
    <n v="1.3042375168690958"/>
    <n v="48322"/>
    <x v="1"/>
    <s v="rock"/>
    <m/>
  </r>
  <r>
    <n v="352"/>
    <s v="Adams, Willis and Sanchez"/>
    <s v="Expanded hybrid hardware"/>
    <n v="2800"/>
    <n v="977"/>
    <x v="0"/>
    <n v="33"/>
    <s v="CA"/>
    <s v="CAD"/>
    <n v="1446876000"/>
    <n v="1447567200"/>
    <x v="336"/>
    <d v="2015-11-15T06:00:00"/>
    <b v="0"/>
    <b v="0"/>
    <s v="theater/plays"/>
    <n v="0.36071428571428571"/>
    <n v="505"/>
    <x v="3"/>
    <s v="plays"/>
    <m/>
  </r>
  <r>
    <n v="353"/>
    <s v="Mills-Roy"/>
    <s v="Profit-focused multi-tasking access"/>
    <n v="33600"/>
    <n v="137961"/>
    <x v="1"/>
    <n v="1703"/>
    <s v="US"/>
    <s v="USD"/>
    <n v="1562302800"/>
    <n v="1562389200"/>
    <x v="337"/>
    <d v="2019-07-06T05:00:00"/>
    <b v="0"/>
    <b v="0"/>
    <s v="theater/plays"/>
    <n v="4.1566666666666663"/>
    <n v="69832"/>
    <x v="3"/>
    <s v="plays"/>
    <m/>
  </r>
  <r>
    <n v="354"/>
    <s v="Brown Group"/>
    <s v="Profit-focused transitional capability"/>
    <n v="6100"/>
    <n v="7548"/>
    <x v="1"/>
    <n v="80"/>
    <s v="DK"/>
    <s v="DKK"/>
    <n v="1378184400"/>
    <n v="1378789200"/>
    <x v="338"/>
    <d v="2013-09-10T05:00:00"/>
    <b v="0"/>
    <b v="0"/>
    <s v="film &amp; video/documentary"/>
    <n v="1.2504918032786885"/>
    <n v="3814"/>
    <x v="4"/>
    <s v="documentary"/>
    <m/>
  </r>
  <r>
    <n v="355"/>
    <s v="Burns-Burnett"/>
    <s v="Front-line scalable definition"/>
    <n v="3800"/>
    <n v="2241"/>
    <x v="2"/>
    <n v="86"/>
    <s v="US"/>
    <s v="USD"/>
    <n v="1485064800"/>
    <n v="1488520800"/>
    <x v="339"/>
    <d v="2017-03-03T06:00:00"/>
    <b v="0"/>
    <b v="0"/>
    <s v="technology/wearables"/>
    <n v="0.61236842105263156"/>
    <n v="1163.5"/>
    <x v="2"/>
    <s v="wearables"/>
    <m/>
  </r>
  <r>
    <n v="356"/>
    <s v="Glass, Nunez and Mcdonald"/>
    <s v="Open-source systematic protocol"/>
    <n v="9300"/>
    <n v="3431"/>
    <x v="0"/>
    <n v="40"/>
    <s v="IT"/>
    <s v="EUR"/>
    <n v="1326520800"/>
    <n v="1327298400"/>
    <x v="340"/>
    <d v="2012-01-23T06:00:00"/>
    <b v="0"/>
    <b v="0"/>
    <s v="theater/plays"/>
    <n v="0.37322580645161291"/>
    <n v="1735.5"/>
    <x v="3"/>
    <s v="plays"/>
    <m/>
  </r>
  <r>
    <n v="357"/>
    <s v="Perez, Davis and Wilson"/>
    <s v="Implemented tangible algorithm"/>
    <n v="2300"/>
    <n v="4253"/>
    <x v="1"/>
    <n v="41"/>
    <s v="US"/>
    <s v="USD"/>
    <n v="1441256400"/>
    <n v="1443416400"/>
    <x v="341"/>
    <d v="2015-09-28T05:00:00"/>
    <b v="0"/>
    <b v="0"/>
    <s v="games/video games"/>
    <n v="1.8669565217391304"/>
    <n v="2147"/>
    <x v="6"/>
    <s v="video games"/>
    <m/>
  </r>
  <r>
    <n v="358"/>
    <s v="Diaz-Garcia"/>
    <s v="Profit-focused 3rdgeneration circuit"/>
    <n v="9700"/>
    <n v="1146"/>
    <x v="0"/>
    <n v="23"/>
    <s v="CA"/>
    <s v="CAD"/>
    <n v="1533877200"/>
    <n v="1534136400"/>
    <x v="342"/>
    <d v="2018-08-13T05:00:00"/>
    <b v="1"/>
    <b v="0"/>
    <s v="photography/photography books"/>
    <n v="0.12051546391752577"/>
    <n v="584.5"/>
    <x v="7"/>
    <s v="photography books"/>
    <m/>
  </r>
  <r>
    <n v="359"/>
    <s v="Salazar-Moon"/>
    <s v="Compatible needs-based architecture"/>
    <n v="4000"/>
    <n v="11948"/>
    <x v="1"/>
    <n v="187"/>
    <s v="US"/>
    <s v="USD"/>
    <n v="1314421200"/>
    <n v="1315026000"/>
    <x v="343"/>
    <d v="2011-09-03T05:00:00"/>
    <b v="0"/>
    <b v="0"/>
    <s v="film &amp; video/animation"/>
    <n v="3.0337499999999999"/>
    <n v="6067.5"/>
    <x v="4"/>
    <s v="animation"/>
    <m/>
  </r>
  <r>
    <n v="360"/>
    <s v="Larsen-Chung"/>
    <s v="Right-sized zero tolerance migration"/>
    <n v="59700"/>
    <n v="135132"/>
    <x v="1"/>
    <n v="2875"/>
    <s v="GB"/>
    <s v="GBP"/>
    <n v="1293861600"/>
    <n v="1295071200"/>
    <x v="344"/>
    <d v="2011-01-15T06:00:00"/>
    <b v="0"/>
    <b v="1"/>
    <s v="theater/plays"/>
    <n v="2.3116750418760468"/>
    <n v="69003.5"/>
    <x v="3"/>
    <s v="plays"/>
    <m/>
  </r>
  <r>
    <n v="361"/>
    <s v="Anderson and Sons"/>
    <s v="Quality-focused reciprocal structure"/>
    <n v="5500"/>
    <n v="9546"/>
    <x v="1"/>
    <n v="88"/>
    <s v="US"/>
    <s v="USD"/>
    <n v="1507352400"/>
    <n v="1509426000"/>
    <x v="345"/>
    <d v="2017-10-31T05:00:00"/>
    <b v="0"/>
    <b v="0"/>
    <s v="theater/plays"/>
    <n v="1.7516363636363637"/>
    <n v="4817"/>
    <x v="3"/>
    <s v="plays"/>
    <m/>
  </r>
  <r>
    <n v="362"/>
    <s v="Lawrence Group"/>
    <s v="Automated actuating conglomeration"/>
    <n v="3700"/>
    <n v="13755"/>
    <x v="1"/>
    <n v="191"/>
    <s v="US"/>
    <s v="USD"/>
    <n v="1296108000"/>
    <n v="1299391200"/>
    <x v="65"/>
    <d v="2011-03-06T06:00:00"/>
    <b v="0"/>
    <b v="0"/>
    <s v="music/rock"/>
    <n v="3.7691891891891891"/>
    <n v="6973"/>
    <x v="1"/>
    <s v="rock"/>
    <m/>
  </r>
  <r>
    <n v="363"/>
    <s v="Gray-Davis"/>
    <s v="Re-contextualized local initiative"/>
    <n v="5200"/>
    <n v="8330"/>
    <x v="1"/>
    <n v="139"/>
    <s v="US"/>
    <s v="USD"/>
    <n v="1324965600"/>
    <n v="1325052000"/>
    <x v="346"/>
    <d v="2011-12-28T06:00:00"/>
    <b v="0"/>
    <b v="0"/>
    <s v="music/rock"/>
    <n v="1.6286538461538462"/>
    <n v="4234.5"/>
    <x v="1"/>
    <s v="rock"/>
    <m/>
  </r>
  <r>
    <n v="364"/>
    <s v="Ramirez-Myers"/>
    <s v="Switchable intangible definition"/>
    <n v="900"/>
    <n v="14547"/>
    <x v="1"/>
    <n v="186"/>
    <s v="US"/>
    <s v="USD"/>
    <n v="1520229600"/>
    <n v="1522818000"/>
    <x v="347"/>
    <d v="2018-04-04T05:00:00"/>
    <b v="0"/>
    <b v="0"/>
    <s v="music/indie rock"/>
    <n v="16.37"/>
    <n v="7366.5"/>
    <x v="1"/>
    <s v="indie rock"/>
    <m/>
  </r>
  <r>
    <n v="365"/>
    <s v="Lucas, Hall and Bonilla"/>
    <s v="Networked bottom-line initiative"/>
    <n v="1600"/>
    <n v="11735"/>
    <x v="1"/>
    <n v="112"/>
    <s v="AU"/>
    <s v="AUD"/>
    <n v="1482991200"/>
    <n v="1485324000"/>
    <x v="348"/>
    <d v="2017-01-25T06:00:00"/>
    <b v="0"/>
    <b v="0"/>
    <s v="theater/plays"/>
    <n v="7.4043749999999999"/>
    <n v="5923.5"/>
    <x v="3"/>
    <s v="plays"/>
    <m/>
  </r>
  <r>
    <n v="366"/>
    <s v="Williams, Perez and Villegas"/>
    <s v="Robust directional system engine"/>
    <n v="1800"/>
    <n v="10658"/>
    <x v="1"/>
    <n v="101"/>
    <s v="US"/>
    <s v="USD"/>
    <n v="1294034400"/>
    <n v="1294120800"/>
    <x v="349"/>
    <d v="2011-01-04T06:00:00"/>
    <b v="0"/>
    <b v="1"/>
    <s v="theater/plays"/>
    <n v="5.9772222222222222"/>
    <n v="5379.5"/>
    <x v="3"/>
    <s v="plays"/>
    <m/>
  </r>
  <r>
    <n v="367"/>
    <s v="Brooks, Jones and Ingram"/>
    <s v="Triple-buffered explicit methodology"/>
    <n v="9900"/>
    <n v="1870"/>
    <x v="0"/>
    <n v="75"/>
    <s v="US"/>
    <s v="USD"/>
    <n v="1413608400"/>
    <n v="1415685600"/>
    <x v="350"/>
    <d v="2014-11-11T06:00:00"/>
    <b v="0"/>
    <b v="1"/>
    <s v="theater/plays"/>
    <n v="0.19646464646464645"/>
    <n v="972.5"/>
    <x v="3"/>
    <s v="plays"/>
    <m/>
  </r>
  <r>
    <n v="368"/>
    <s v="Whitaker, Wallace and Daniels"/>
    <s v="Reactive directional capacity"/>
    <n v="5200"/>
    <n v="14394"/>
    <x v="1"/>
    <n v="206"/>
    <s v="GB"/>
    <s v="GBP"/>
    <n v="1286946000"/>
    <n v="1288933200"/>
    <x v="351"/>
    <d v="2010-11-05T05:00:00"/>
    <b v="0"/>
    <b v="1"/>
    <s v="film &amp; video/documentary"/>
    <n v="2.8076923076923075"/>
    <n v="7300"/>
    <x v="4"/>
    <s v="documentary"/>
    <m/>
  </r>
  <r>
    <n v="369"/>
    <s v="Smith-Gonzalez"/>
    <s v="Polarized needs-based approach"/>
    <n v="5400"/>
    <n v="14743"/>
    <x v="1"/>
    <n v="154"/>
    <s v="US"/>
    <s v="USD"/>
    <n v="1359871200"/>
    <n v="1363237200"/>
    <x v="352"/>
    <d v="2013-03-14T05:00:00"/>
    <b v="0"/>
    <b v="1"/>
    <s v="film &amp; video/television"/>
    <n v="2.7587037037037039"/>
    <n v="7448.5"/>
    <x v="4"/>
    <s v="television"/>
    <m/>
  </r>
  <r>
    <n v="370"/>
    <s v="Skinner PLC"/>
    <s v="Intuitive well-modulated middleware"/>
    <n v="112300"/>
    <n v="178965"/>
    <x v="1"/>
    <n v="5966"/>
    <s v="US"/>
    <s v="USD"/>
    <n v="1555304400"/>
    <n v="1555822800"/>
    <x v="353"/>
    <d v="2019-04-21T05:00:00"/>
    <b v="0"/>
    <b v="0"/>
    <s v="theater/plays"/>
    <n v="1.6467586821015139"/>
    <n v="92465.5"/>
    <x v="3"/>
    <s v="plays"/>
    <m/>
  </r>
  <r>
    <n v="371"/>
    <s v="Nolan, Smith and Sanchez"/>
    <s v="Multi-channeled logistical matrices"/>
    <n v="189200"/>
    <n v="128410"/>
    <x v="0"/>
    <n v="2176"/>
    <s v="US"/>
    <s v="USD"/>
    <n v="1423375200"/>
    <n v="1427778000"/>
    <x v="354"/>
    <d v="2015-03-31T05:00:00"/>
    <b v="0"/>
    <b v="0"/>
    <s v="theater/plays"/>
    <n v="0.69020084566596196"/>
    <n v="65293"/>
    <x v="3"/>
    <s v="plays"/>
    <m/>
  </r>
  <r>
    <n v="372"/>
    <s v="Green-Carr"/>
    <s v="Pre-emptive bifurcated artificial intelligence"/>
    <n v="900"/>
    <n v="14324"/>
    <x v="1"/>
    <n v="169"/>
    <s v="US"/>
    <s v="USD"/>
    <n v="1420696800"/>
    <n v="1422424800"/>
    <x v="355"/>
    <d v="2015-01-28T06:00:00"/>
    <b v="0"/>
    <b v="1"/>
    <s v="film &amp; video/documentary"/>
    <n v="16.103333333333332"/>
    <n v="7246.5"/>
    <x v="4"/>
    <s v="documentary"/>
    <m/>
  </r>
  <r>
    <n v="373"/>
    <s v="Brown-Parker"/>
    <s v="Down-sized coherent toolset"/>
    <n v="22500"/>
    <n v="164291"/>
    <x v="1"/>
    <n v="2106"/>
    <s v="US"/>
    <s v="USD"/>
    <n v="1502946000"/>
    <n v="1503637200"/>
    <x v="356"/>
    <d v="2017-08-25T05:00:00"/>
    <b v="0"/>
    <b v="0"/>
    <s v="theater/plays"/>
    <n v="7.3954222222222219"/>
    <n v="83198.5"/>
    <x v="3"/>
    <s v="plays"/>
    <m/>
  </r>
  <r>
    <n v="374"/>
    <s v="Marshall Inc"/>
    <s v="Open-source multi-tasking data-warehouse"/>
    <n v="167400"/>
    <n v="22073"/>
    <x v="0"/>
    <n v="441"/>
    <s v="US"/>
    <s v="USD"/>
    <n v="1547186400"/>
    <n v="1547618400"/>
    <x v="357"/>
    <d v="2019-01-16T06:00:00"/>
    <b v="0"/>
    <b v="1"/>
    <s v="film &amp; video/documentary"/>
    <n v="0.13449223416965353"/>
    <n v="11257"/>
    <x v="4"/>
    <s v="documentary"/>
    <m/>
  </r>
  <r>
    <n v="375"/>
    <s v="Leblanc-Pineda"/>
    <s v="Future-proofed upward-trending contingency"/>
    <n v="2700"/>
    <n v="1479"/>
    <x v="0"/>
    <n v="25"/>
    <s v="US"/>
    <s v="USD"/>
    <n v="1444971600"/>
    <n v="1449900000"/>
    <x v="358"/>
    <d v="2015-12-12T06:00:00"/>
    <b v="0"/>
    <b v="0"/>
    <s v="music/indie rock"/>
    <n v="0.557037037037037"/>
    <n v="752"/>
    <x v="1"/>
    <s v="indie rock"/>
    <m/>
  </r>
  <r>
    <n v="376"/>
    <s v="Perry PLC"/>
    <s v="Mandatory uniform matrix"/>
    <n v="3400"/>
    <n v="12275"/>
    <x v="1"/>
    <n v="131"/>
    <s v="US"/>
    <s v="USD"/>
    <n v="1404622800"/>
    <n v="1405141200"/>
    <x v="359"/>
    <d v="2014-07-12T05:00:00"/>
    <b v="0"/>
    <b v="0"/>
    <s v="music/rock"/>
    <n v="3.6488235294117648"/>
    <n v="6203"/>
    <x v="1"/>
    <s v="rock"/>
    <m/>
  </r>
  <r>
    <n v="377"/>
    <s v="Klein, Stark and Livingston"/>
    <s v="Phased methodical initiative"/>
    <n v="49700"/>
    <n v="5098"/>
    <x v="0"/>
    <n v="127"/>
    <s v="US"/>
    <s v="USD"/>
    <n v="1571720400"/>
    <n v="1572933600"/>
    <x v="12"/>
    <d v="2019-11-05T06:00:00"/>
    <b v="0"/>
    <b v="0"/>
    <s v="theater/plays"/>
    <n v="0.10513078470824949"/>
    <n v="2612.5"/>
    <x v="3"/>
    <s v="plays"/>
    <m/>
  </r>
  <r>
    <n v="378"/>
    <s v="Fleming-Oliver"/>
    <s v="Managed stable function"/>
    <n v="178200"/>
    <n v="24882"/>
    <x v="0"/>
    <n v="355"/>
    <s v="US"/>
    <s v="USD"/>
    <n v="1526878800"/>
    <n v="1530162000"/>
    <x v="360"/>
    <d v="2018-06-28T05:00:00"/>
    <b v="0"/>
    <b v="0"/>
    <s v="film &amp; video/documentary"/>
    <n v="0.14162177328843994"/>
    <n v="12618.5"/>
    <x v="4"/>
    <s v="documentary"/>
    <m/>
  </r>
  <r>
    <n v="379"/>
    <s v="Reilly, Aguirre and Johnson"/>
    <s v="Realigned clear-thinking migration"/>
    <n v="7200"/>
    <n v="2912"/>
    <x v="0"/>
    <n v="44"/>
    <s v="GB"/>
    <s v="GBP"/>
    <n v="1319691600"/>
    <n v="1320904800"/>
    <x v="361"/>
    <d v="2011-11-10T06:00:00"/>
    <b v="0"/>
    <b v="0"/>
    <s v="theater/plays"/>
    <n v="0.41055555555555556"/>
    <n v="1478"/>
    <x v="3"/>
    <s v="plays"/>
    <m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x v="362"/>
    <d v="2013-06-28T05:00:00"/>
    <b v="0"/>
    <b v="0"/>
    <s v="theater/plays"/>
    <n v="1.6368"/>
    <n v="2046"/>
    <x v="3"/>
    <s v="plays"/>
    <m/>
  </r>
  <r>
    <n v="381"/>
    <s v="Michael, Anderson and Vincent"/>
    <s v="Cross-group global moratorium"/>
    <n v="5300"/>
    <n v="9749"/>
    <x v="1"/>
    <n v="155"/>
    <s v="US"/>
    <s v="USD"/>
    <n v="1433739600"/>
    <n v="1437714000"/>
    <x v="363"/>
    <d v="2015-07-24T05:00:00"/>
    <b v="0"/>
    <b v="0"/>
    <s v="theater/plays"/>
    <n v="1.8686792452830188"/>
    <n v="4952"/>
    <x v="3"/>
    <s v="plays"/>
    <m/>
  </r>
  <r>
    <n v="382"/>
    <s v="King Ltd"/>
    <s v="Visionary systemic process improvement"/>
    <n v="9100"/>
    <n v="5803"/>
    <x v="0"/>
    <n v="67"/>
    <s v="US"/>
    <s v="USD"/>
    <n v="1508130000"/>
    <n v="1509771600"/>
    <x v="364"/>
    <d v="2017-11-04T05:00:00"/>
    <b v="0"/>
    <b v="0"/>
    <s v="photography/photography books"/>
    <n v="0.64505494505494509"/>
    <n v="2935"/>
    <x v="7"/>
    <s v="photography books"/>
    <m/>
  </r>
  <r>
    <n v="383"/>
    <s v="Baker Ltd"/>
    <s v="Progressive intangible flexibility"/>
    <n v="6300"/>
    <n v="14199"/>
    <x v="1"/>
    <n v="189"/>
    <s v="US"/>
    <s v="USD"/>
    <n v="1550037600"/>
    <n v="1550556000"/>
    <x v="210"/>
    <d v="2019-02-19T06:00:00"/>
    <b v="0"/>
    <b v="1"/>
    <s v="food/food trucks"/>
    <n v="2.283809523809524"/>
    <n v="7194"/>
    <x v="0"/>
    <s v="food trucks"/>
    <m/>
  </r>
  <r>
    <n v="384"/>
    <s v="Baker, Collins and Smith"/>
    <s v="Reactive real-time software"/>
    <n v="114400"/>
    <n v="196779"/>
    <x v="1"/>
    <n v="4799"/>
    <s v="US"/>
    <s v="USD"/>
    <n v="1486706400"/>
    <n v="1489039200"/>
    <x v="365"/>
    <d v="2017-03-09T06:00:00"/>
    <b v="1"/>
    <b v="1"/>
    <s v="film &amp; video/documentary"/>
    <n v="1.7620454545454545"/>
    <n v="100789"/>
    <x v="4"/>
    <s v="documentary"/>
    <m/>
  </r>
  <r>
    <n v="385"/>
    <s v="Warren-Harrison"/>
    <s v="Programmable incremental knowledge user"/>
    <n v="38900"/>
    <n v="56859"/>
    <x v="1"/>
    <n v="1137"/>
    <s v="US"/>
    <s v="USD"/>
    <n v="1553835600"/>
    <n v="1556600400"/>
    <x v="366"/>
    <d v="2019-04-30T05:00:00"/>
    <b v="0"/>
    <b v="0"/>
    <s v="publishing/nonfiction"/>
    <n v="1.4908997429305912"/>
    <n v="28998"/>
    <x v="5"/>
    <s v="nonfiction"/>
    <m/>
  </r>
  <r>
    <n v="386"/>
    <s v="Gardner Group"/>
    <s v="Progressive 5thgeneration customer loyalty"/>
    <n v="135500"/>
    <n v="103554"/>
    <x v="0"/>
    <n v="1068"/>
    <s v="US"/>
    <s v="USD"/>
    <n v="1277528400"/>
    <n v="1278565200"/>
    <x v="367"/>
    <d v="2010-07-08T05:00:00"/>
    <b v="0"/>
    <b v="0"/>
    <s v="theater/plays"/>
    <n v="0.77211808118081182"/>
    <n v="52311"/>
    <x v="3"/>
    <s v="plays"/>
    <m/>
  </r>
  <r>
    <n v="387"/>
    <s v="Flores-Lambert"/>
    <s v="Triple-buffered logistical frame"/>
    <n v="109000"/>
    <n v="42795"/>
    <x v="0"/>
    <n v="424"/>
    <s v="US"/>
    <s v="USD"/>
    <n v="1339477200"/>
    <n v="1339909200"/>
    <x v="368"/>
    <d v="2012-06-17T05:00:00"/>
    <b v="0"/>
    <b v="0"/>
    <s v="technology/wearables"/>
    <n v="0.39650458715596332"/>
    <n v="21609.5"/>
    <x v="2"/>
    <s v="wearables"/>
    <m/>
  </r>
  <r>
    <n v="388"/>
    <s v="Cruz Ltd"/>
    <s v="Exclusive dynamic adapter"/>
    <n v="114800"/>
    <n v="12938"/>
    <x v="3"/>
    <n v="145"/>
    <s v="CH"/>
    <s v="CHF"/>
    <n v="1325656800"/>
    <n v="1325829600"/>
    <x v="369"/>
    <d v="2012-01-06T06:00:00"/>
    <b v="0"/>
    <b v="0"/>
    <s v="music/indie rock"/>
    <n v="0.11396341463414635"/>
    <n v="6541.5"/>
    <x v="1"/>
    <s v="indie rock"/>
    <m/>
  </r>
  <r>
    <n v="389"/>
    <s v="Knox-Garner"/>
    <s v="Automated systemic hierarchy"/>
    <n v="83000"/>
    <n v="101352"/>
    <x v="1"/>
    <n v="1152"/>
    <s v="US"/>
    <s v="USD"/>
    <n v="1288242000"/>
    <n v="1290578400"/>
    <x v="370"/>
    <d v="2010-11-24T06:00:00"/>
    <b v="0"/>
    <b v="0"/>
    <s v="theater/plays"/>
    <n v="1.2349879518072289"/>
    <n v="51252"/>
    <x v="3"/>
    <s v="plays"/>
    <m/>
  </r>
  <r>
    <n v="390"/>
    <s v="Davis-Allen"/>
    <s v="Digitized eco-centric core"/>
    <n v="2400"/>
    <n v="4477"/>
    <x v="1"/>
    <n v="50"/>
    <s v="US"/>
    <s v="USD"/>
    <n v="1379048400"/>
    <n v="1380344400"/>
    <x v="371"/>
    <d v="2013-09-28T05:00:00"/>
    <b v="0"/>
    <b v="0"/>
    <s v="photography/photography books"/>
    <n v="1.88625"/>
    <n v="2263.5"/>
    <x v="7"/>
    <s v="photography books"/>
    <m/>
  </r>
  <r>
    <n v="391"/>
    <s v="Miller-Patel"/>
    <s v="Mandatory uniform strategy"/>
    <n v="60400"/>
    <n v="4393"/>
    <x v="0"/>
    <n v="151"/>
    <s v="US"/>
    <s v="USD"/>
    <n v="1389679200"/>
    <n v="1389852000"/>
    <x v="287"/>
    <d v="2014-01-16T06:00:00"/>
    <b v="0"/>
    <b v="0"/>
    <s v="publishing/nonfiction"/>
    <n v="7.5231788079470202E-2"/>
    <n v="2272"/>
    <x v="5"/>
    <s v="nonfiction"/>
    <m/>
  </r>
  <r>
    <n v="392"/>
    <s v="Hernandez-Grimes"/>
    <s v="Profit-focused zero administration forecast"/>
    <n v="102900"/>
    <n v="67546"/>
    <x v="0"/>
    <n v="1608"/>
    <s v="US"/>
    <s v="USD"/>
    <n v="1294293600"/>
    <n v="1294466400"/>
    <x v="372"/>
    <d v="2011-01-08T06:00:00"/>
    <b v="0"/>
    <b v="0"/>
    <s v="technology/wearables"/>
    <n v="0.67205053449951413"/>
    <n v="34577"/>
    <x v="2"/>
    <s v="wearables"/>
    <m/>
  </r>
  <r>
    <n v="393"/>
    <s v="Owens, Hall and Gonzalez"/>
    <s v="De-engineered static orchestration"/>
    <n v="62800"/>
    <n v="143788"/>
    <x v="1"/>
    <n v="3059"/>
    <s v="CA"/>
    <s v="CAD"/>
    <n v="1500267600"/>
    <n v="1500354000"/>
    <x v="373"/>
    <d v="2017-07-18T05:00:00"/>
    <b v="0"/>
    <b v="0"/>
    <s v="music/jazz"/>
    <n v="2.3383280254777068"/>
    <n v="73423.5"/>
    <x v="1"/>
    <s v="jazz"/>
    <m/>
  </r>
  <r>
    <n v="394"/>
    <s v="Noble-Bailey"/>
    <s v="Customizable dynamic info-mediaries"/>
    <n v="800"/>
    <n v="3755"/>
    <x v="1"/>
    <n v="34"/>
    <s v="US"/>
    <s v="USD"/>
    <n v="1375074000"/>
    <n v="1375938000"/>
    <x v="374"/>
    <d v="2013-08-08T05:00:00"/>
    <b v="0"/>
    <b v="1"/>
    <s v="film &amp; video/documentary"/>
    <n v="4.7362500000000001"/>
    <n v="1894.5"/>
    <x v="4"/>
    <s v="documentary"/>
    <m/>
  </r>
  <r>
    <n v="395"/>
    <s v="Taylor PLC"/>
    <s v="Enhanced incremental budgetary management"/>
    <n v="7100"/>
    <n v="9238"/>
    <x v="1"/>
    <n v="220"/>
    <s v="US"/>
    <s v="USD"/>
    <n v="1323324000"/>
    <n v="1323410400"/>
    <x v="375"/>
    <d v="2011-12-09T06:00:00"/>
    <b v="1"/>
    <b v="0"/>
    <s v="theater/plays"/>
    <n v="1.332112676056338"/>
    <n v="4729"/>
    <x v="3"/>
    <s v="plays"/>
    <m/>
  </r>
  <r>
    <n v="396"/>
    <s v="Holmes PLC"/>
    <s v="Digitized local info-mediaries"/>
    <n v="46100"/>
    <n v="77012"/>
    <x v="1"/>
    <n v="1604"/>
    <s v="AU"/>
    <s v="AUD"/>
    <n v="1538715600"/>
    <n v="1539406800"/>
    <x v="376"/>
    <d v="2018-10-13T05:00:00"/>
    <b v="0"/>
    <b v="0"/>
    <s v="film &amp; video/drama"/>
    <n v="1.7053362255965292"/>
    <n v="39308"/>
    <x v="4"/>
    <s v="drama"/>
    <m/>
  </r>
  <r>
    <n v="397"/>
    <s v="Jones-Martin"/>
    <s v="Virtual systematic monitoring"/>
    <n v="8100"/>
    <n v="14083"/>
    <x v="1"/>
    <n v="454"/>
    <s v="US"/>
    <s v="USD"/>
    <n v="1369285200"/>
    <n v="1369803600"/>
    <x v="377"/>
    <d v="2013-05-29T05:00:00"/>
    <b v="0"/>
    <b v="0"/>
    <s v="music/rock"/>
    <n v="1.7946913580246913"/>
    <n v="7268.5"/>
    <x v="1"/>
    <s v="rock"/>
    <m/>
  </r>
  <r>
    <n v="398"/>
    <s v="Myers LLC"/>
    <s v="Reactive bottom-line open architecture"/>
    <n v="1700"/>
    <n v="12202"/>
    <x v="1"/>
    <n v="123"/>
    <s v="IT"/>
    <s v="EUR"/>
    <n v="1525755600"/>
    <n v="1525928400"/>
    <x v="378"/>
    <d v="2018-05-10T05:00:00"/>
    <b v="0"/>
    <b v="1"/>
    <s v="film &amp; video/animation"/>
    <n v="7.25"/>
    <n v="6162.5"/>
    <x v="4"/>
    <s v="animation"/>
    <m/>
  </r>
  <r>
    <n v="399"/>
    <s v="Acosta, Mullins and Morris"/>
    <s v="Pre-emptive interactive model"/>
    <n v="97300"/>
    <n v="62127"/>
    <x v="0"/>
    <n v="941"/>
    <s v="US"/>
    <s v="USD"/>
    <n v="1296626400"/>
    <n v="1297231200"/>
    <x v="379"/>
    <d v="2011-02-09T06:00:00"/>
    <b v="0"/>
    <b v="0"/>
    <s v="music/indie rock"/>
    <n v="0.64818088386433714"/>
    <n v="31534"/>
    <x v="1"/>
    <s v="indie rock"/>
    <m/>
  </r>
  <r>
    <n v="400"/>
    <s v="Bell PLC"/>
    <s v="Ergonomic eco-centric open architecture"/>
    <n v="100"/>
    <n v="2"/>
    <x v="0"/>
    <n v="1"/>
    <s v="US"/>
    <s v="USD"/>
    <n v="1376629200"/>
    <n v="1378530000"/>
    <x v="380"/>
    <d v="2013-09-07T05:00:00"/>
    <b v="0"/>
    <b v="1"/>
    <s v="photography/photography books"/>
    <n v="0.03"/>
    <n v="1.5"/>
    <x v="7"/>
    <s v="photography books"/>
    <m/>
  </r>
  <r>
    <n v="401"/>
    <s v="Smith-Schmidt"/>
    <s v="Inverse radical hierarchy"/>
    <n v="900"/>
    <n v="13772"/>
    <x v="1"/>
    <n v="299"/>
    <s v="US"/>
    <s v="USD"/>
    <n v="1572152400"/>
    <n v="1572152400"/>
    <x v="381"/>
    <d v="2019-10-27T05:00:00"/>
    <b v="0"/>
    <b v="0"/>
    <s v="theater/plays"/>
    <n v="15.634444444444444"/>
    <n v="7035.5"/>
    <x v="3"/>
    <s v="plays"/>
    <m/>
  </r>
  <r>
    <n v="402"/>
    <s v="Ruiz, Richardson and Cole"/>
    <s v="Team-oriented static interface"/>
    <n v="7300"/>
    <n v="2946"/>
    <x v="0"/>
    <n v="40"/>
    <s v="US"/>
    <s v="USD"/>
    <n v="1325829600"/>
    <n v="1329890400"/>
    <x v="382"/>
    <d v="2012-02-22T06:00:00"/>
    <b v="0"/>
    <b v="1"/>
    <s v="film &amp; video/shorts"/>
    <n v="0.40904109589041093"/>
    <n v="1493"/>
    <x v="4"/>
    <s v="shorts"/>
    <m/>
  </r>
  <r>
    <n v="403"/>
    <s v="Leonard-Mcclain"/>
    <s v="Virtual foreground throughput"/>
    <n v="195800"/>
    <n v="168820"/>
    <x v="0"/>
    <n v="3015"/>
    <s v="CA"/>
    <s v="CAD"/>
    <n v="1273640400"/>
    <n v="1276750800"/>
    <x v="125"/>
    <d v="2010-06-17T05:00:00"/>
    <b v="0"/>
    <b v="1"/>
    <s v="theater/plays"/>
    <n v="0.87760469867211444"/>
    <n v="85917.5"/>
    <x v="3"/>
    <s v="plays"/>
    <m/>
  </r>
  <r>
    <n v="404"/>
    <s v="Bailey-Boyer"/>
    <s v="Visionary exuding Internet solution"/>
    <n v="48900"/>
    <n v="154321"/>
    <x v="1"/>
    <n v="2237"/>
    <s v="US"/>
    <s v="USD"/>
    <n v="1510639200"/>
    <n v="1510898400"/>
    <x v="383"/>
    <d v="2017-11-17T06:00:00"/>
    <b v="0"/>
    <b v="0"/>
    <s v="theater/plays"/>
    <n v="3.2015950920245397"/>
    <n v="78279"/>
    <x v="3"/>
    <s v="plays"/>
    <m/>
  </r>
  <r>
    <n v="405"/>
    <s v="Lee LLC"/>
    <s v="Synchronized secondary analyzer"/>
    <n v="29600"/>
    <n v="26527"/>
    <x v="0"/>
    <n v="435"/>
    <s v="US"/>
    <s v="USD"/>
    <n v="1528088400"/>
    <n v="1532408400"/>
    <x v="384"/>
    <d v="2018-07-24T05:00:00"/>
    <b v="0"/>
    <b v="0"/>
    <s v="theater/plays"/>
    <n v="0.91087837837837837"/>
    <n v="13481"/>
    <x v="3"/>
    <s v="plays"/>
    <m/>
  </r>
  <r>
    <n v="406"/>
    <s v="Lyons Inc"/>
    <s v="Balanced attitude-oriented parallelism"/>
    <n v="39300"/>
    <n v="71583"/>
    <x v="1"/>
    <n v="645"/>
    <s v="US"/>
    <s v="USD"/>
    <n v="1359525600"/>
    <n v="1360562400"/>
    <x v="385"/>
    <d v="2013-02-11T06:00:00"/>
    <b v="1"/>
    <b v="0"/>
    <s v="film &amp; video/documentary"/>
    <n v="1.8378625954198473"/>
    <n v="36114"/>
    <x v="4"/>
    <s v="documentary"/>
    <m/>
  </r>
  <r>
    <n v="407"/>
    <s v="Herrera-Wilson"/>
    <s v="Organized bandwidth-monitored core"/>
    <n v="3400"/>
    <n v="12100"/>
    <x v="1"/>
    <n v="484"/>
    <s v="DK"/>
    <s v="DKK"/>
    <n v="1570942800"/>
    <n v="1571547600"/>
    <x v="386"/>
    <d v="2019-10-20T05:00:00"/>
    <b v="0"/>
    <b v="0"/>
    <s v="theater/plays"/>
    <n v="3.7011764705882353"/>
    <n v="6292"/>
    <x v="3"/>
    <s v="plays"/>
    <m/>
  </r>
  <r>
    <n v="408"/>
    <s v="Mahoney, Adams and Lucas"/>
    <s v="Cloned leadingedge utilization"/>
    <n v="9200"/>
    <n v="12129"/>
    <x v="1"/>
    <n v="154"/>
    <s v="CA"/>
    <s v="CAD"/>
    <n v="1466398800"/>
    <n v="1468126800"/>
    <x v="387"/>
    <d v="2016-07-10T05:00:00"/>
    <b v="0"/>
    <b v="0"/>
    <s v="film &amp; video/documentary"/>
    <n v="1.3351086956521738"/>
    <n v="6141.5"/>
    <x v="4"/>
    <s v="documentary"/>
    <m/>
  </r>
  <r>
    <n v="409"/>
    <s v="Stewart LLC"/>
    <s v="Secured asymmetric projection"/>
    <n v="135600"/>
    <n v="62804"/>
    <x v="0"/>
    <n v="714"/>
    <s v="US"/>
    <s v="USD"/>
    <n v="1492491600"/>
    <n v="1492837200"/>
    <x v="388"/>
    <d v="2017-04-22T05:00:00"/>
    <b v="0"/>
    <b v="0"/>
    <s v="music/rock"/>
    <n v="0.46842182890855455"/>
    <n v="31759"/>
    <x v="1"/>
    <s v="rock"/>
    <m/>
  </r>
  <r>
    <n v="410"/>
    <s v="Mcmillan Group"/>
    <s v="Advanced cohesive Graphic Interface"/>
    <n v="153700"/>
    <n v="55536"/>
    <x v="2"/>
    <n v="1111"/>
    <s v="US"/>
    <s v="USD"/>
    <n v="1430197200"/>
    <n v="1430197200"/>
    <x v="277"/>
    <d v="2015-04-28T05:00:00"/>
    <b v="0"/>
    <b v="0"/>
    <s v="games/mobile games"/>
    <n v="0.36855562784645413"/>
    <n v="28323.5"/>
    <x v="6"/>
    <s v="mobile games"/>
    <m/>
  </r>
  <r>
    <n v="411"/>
    <s v="Beck, Thompson and Martinez"/>
    <s v="Down-sized maximized function"/>
    <n v="7800"/>
    <n v="8161"/>
    <x v="1"/>
    <n v="82"/>
    <s v="US"/>
    <s v="USD"/>
    <n v="1496034000"/>
    <n v="1496206800"/>
    <x v="389"/>
    <d v="2017-05-31T05:00:00"/>
    <b v="0"/>
    <b v="0"/>
    <s v="theater/plays"/>
    <n v="1.0567948717948719"/>
    <n v="4121.5"/>
    <x v="3"/>
    <s v="plays"/>
    <m/>
  </r>
  <r>
    <n v="412"/>
    <s v="Rodriguez-Scott"/>
    <s v="Realigned zero tolerance software"/>
    <n v="2100"/>
    <n v="14046"/>
    <x v="1"/>
    <n v="134"/>
    <s v="US"/>
    <s v="USD"/>
    <n v="1388728800"/>
    <n v="1389592800"/>
    <x v="390"/>
    <d v="2014-01-13T06:00:00"/>
    <b v="0"/>
    <b v="0"/>
    <s v="publishing/fiction"/>
    <n v="6.7523809523809524"/>
    <n v="7090"/>
    <x v="5"/>
    <s v="fiction"/>
    <m/>
  </r>
  <r>
    <n v="413"/>
    <s v="Rush-Bowers"/>
    <s v="Persevering analyzing extranet"/>
    <n v="189500"/>
    <n v="117628"/>
    <x v="2"/>
    <n v="1089"/>
    <s v="US"/>
    <s v="USD"/>
    <n v="1543298400"/>
    <n v="1545631200"/>
    <x v="391"/>
    <d v="2018-12-24T06:00:00"/>
    <b v="0"/>
    <b v="0"/>
    <s v="film &amp; video/animation"/>
    <n v="0.62647493403693932"/>
    <n v="59358.5"/>
    <x v="4"/>
    <s v="animation"/>
    <m/>
  </r>
  <r>
    <n v="414"/>
    <s v="Davis and Sons"/>
    <s v="Innovative human-resource migration"/>
    <n v="188200"/>
    <n v="159405"/>
    <x v="0"/>
    <n v="5497"/>
    <s v="US"/>
    <s v="USD"/>
    <n v="1271739600"/>
    <n v="1272430800"/>
    <x v="392"/>
    <d v="2010-04-28T05:00:00"/>
    <b v="0"/>
    <b v="1"/>
    <s v="food/food trucks"/>
    <n v="0.87620616365568549"/>
    <n v="82451"/>
    <x v="0"/>
    <s v="food trucks"/>
    <m/>
  </r>
  <r>
    <n v="415"/>
    <s v="Anderson-Pham"/>
    <s v="Intuitive needs-based monitoring"/>
    <n v="113500"/>
    <n v="12552"/>
    <x v="0"/>
    <n v="418"/>
    <s v="US"/>
    <s v="USD"/>
    <n v="1326434400"/>
    <n v="1327903200"/>
    <x v="393"/>
    <d v="2012-01-30T06:00:00"/>
    <b v="0"/>
    <b v="0"/>
    <s v="theater/plays"/>
    <n v="0.11427312775330396"/>
    <n v="6485"/>
    <x v="3"/>
    <s v="plays"/>
    <m/>
  </r>
  <r>
    <n v="416"/>
    <s v="Stewart-Coleman"/>
    <s v="Customer-focused disintermediate toolset"/>
    <n v="134600"/>
    <n v="59007"/>
    <x v="0"/>
    <n v="1439"/>
    <s v="US"/>
    <s v="USD"/>
    <n v="1295244000"/>
    <n v="1296021600"/>
    <x v="394"/>
    <d v="2011-01-26T06:00:00"/>
    <b v="0"/>
    <b v="1"/>
    <s v="film &amp; video/documentary"/>
    <n v="0.44907875185735513"/>
    <n v="30223"/>
    <x v="4"/>
    <s v="documentary"/>
    <m/>
  </r>
  <r>
    <n v="417"/>
    <s v="Bradshaw, Smith and Ryan"/>
    <s v="Upgradable 24/7 emulation"/>
    <n v="1700"/>
    <n v="943"/>
    <x v="0"/>
    <n v="15"/>
    <s v="US"/>
    <s v="USD"/>
    <n v="1541221200"/>
    <n v="1543298400"/>
    <x v="395"/>
    <d v="2018-11-27T06:00:00"/>
    <b v="0"/>
    <b v="0"/>
    <s v="theater/plays"/>
    <n v="0.56352941176470583"/>
    <n v="479"/>
    <x v="3"/>
    <s v="plays"/>
    <m/>
  </r>
  <r>
    <n v="418"/>
    <s v="Jackson PLC"/>
    <s v="Quality-focused client-server core"/>
    <n v="163700"/>
    <n v="93963"/>
    <x v="0"/>
    <n v="1999"/>
    <s v="CA"/>
    <s v="CAD"/>
    <n v="1336280400"/>
    <n v="1336366800"/>
    <x v="396"/>
    <d v="2012-05-07T05:00:00"/>
    <b v="0"/>
    <b v="0"/>
    <s v="film &amp; video/documentary"/>
    <n v="0.58620647525962122"/>
    <n v="47981"/>
    <x v="4"/>
    <s v="documentary"/>
    <m/>
  </r>
  <r>
    <n v="419"/>
    <s v="Ware-Arias"/>
    <s v="Upgradable maximized protocol"/>
    <n v="113800"/>
    <n v="140469"/>
    <x v="1"/>
    <n v="5203"/>
    <s v="US"/>
    <s v="USD"/>
    <n v="1324533600"/>
    <n v="1325052000"/>
    <x v="397"/>
    <d v="2011-12-28T06:00:00"/>
    <b v="0"/>
    <b v="0"/>
    <s v="technology/web"/>
    <n v="1.2800702987697716"/>
    <n v="72836"/>
    <x v="2"/>
    <s v="web"/>
    <m/>
  </r>
  <r>
    <n v="420"/>
    <s v="Blair, Reyes and Woods"/>
    <s v="Cross-platform interactive synergy"/>
    <n v="5000"/>
    <n v="6423"/>
    <x v="1"/>
    <n v="94"/>
    <s v="US"/>
    <s v="USD"/>
    <n v="1498366800"/>
    <n v="1499576400"/>
    <x v="398"/>
    <d v="2017-07-09T05:00:00"/>
    <b v="0"/>
    <b v="0"/>
    <s v="theater/plays"/>
    <n v="1.3033999999999999"/>
    <n v="3258.5"/>
    <x v="3"/>
    <s v="plays"/>
    <m/>
  </r>
  <r>
    <n v="421"/>
    <s v="Thomas-Lopez"/>
    <s v="User-centric fault-tolerant archive"/>
    <n v="9400"/>
    <n v="6015"/>
    <x v="0"/>
    <n v="118"/>
    <s v="US"/>
    <s v="USD"/>
    <n v="1498712400"/>
    <n v="1501304400"/>
    <x v="399"/>
    <d v="2017-07-29T05:00:00"/>
    <b v="0"/>
    <b v="1"/>
    <s v="technology/wearables"/>
    <n v="0.6524468085106383"/>
    <n v="3066.5"/>
    <x v="2"/>
    <s v="wearables"/>
    <m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x v="400"/>
    <d v="2010-05-07T05:00:00"/>
    <b v="0"/>
    <b v="1"/>
    <s v="theater/plays"/>
    <n v="1.296551724137931"/>
    <n v="5640"/>
    <x v="3"/>
    <s v="plays"/>
    <m/>
  </r>
  <r>
    <n v="423"/>
    <s v="Jones-Riddle"/>
    <s v="Self-enabling real-time definition"/>
    <n v="147800"/>
    <n v="15723"/>
    <x v="0"/>
    <n v="162"/>
    <s v="US"/>
    <s v="USD"/>
    <n v="1316667600"/>
    <n v="1316840400"/>
    <x v="116"/>
    <d v="2011-09-24T05:00:00"/>
    <b v="0"/>
    <b v="1"/>
    <s v="food/food trucks"/>
    <n v="0.10747631935047361"/>
    <n v="7942.5"/>
    <x v="0"/>
    <s v="food trucks"/>
    <m/>
  </r>
  <r>
    <n v="424"/>
    <s v="Schmidt-Gomez"/>
    <s v="User-centric impactful projection"/>
    <n v="5100"/>
    <n v="2064"/>
    <x v="0"/>
    <n v="83"/>
    <s v="US"/>
    <s v="USD"/>
    <n v="1524027600"/>
    <n v="1524546000"/>
    <x v="401"/>
    <d v="2018-04-24T05:00:00"/>
    <b v="0"/>
    <b v="0"/>
    <s v="music/indie rock"/>
    <n v="0.42098039215686273"/>
    <n v="1073.5"/>
    <x v="1"/>
    <s v="indie rock"/>
    <m/>
  </r>
  <r>
    <n v="425"/>
    <s v="Sullivan, Davis and Booth"/>
    <s v="Vision-oriented actuating hardware"/>
    <n v="2700"/>
    <n v="7767"/>
    <x v="1"/>
    <n v="92"/>
    <s v="US"/>
    <s v="USD"/>
    <n v="1438059600"/>
    <n v="1438578000"/>
    <x v="402"/>
    <d v="2015-08-03T05:00:00"/>
    <b v="0"/>
    <b v="0"/>
    <s v="photography/photography books"/>
    <n v="2.9107407407407409"/>
    <n v="3929.5"/>
    <x v="7"/>
    <s v="photography books"/>
    <m/>
  </r>
  <r>
    <n v="426"/>
    <s v="Edwards-Kane"/>
    <s v="Virtual leadingedge framework"/>
    <n v="1800"/>
    <n v="10313"/>
    <x v="1"/>
    <n v="219"/>
    <s v="US"/>
    <s v="USD"/>
    <n v="1361944800"/>
    <n v="1362549600"/>
    <x v="403"/>
    <d v="2013-03-06T06:00:00"/>
    <b v="0"/>
    <b v="0"/>
    <s v="theater/plays"/>
    <n v="5.8511111111111109"/>
    <n v="5266"/>
    <x v="3"/>
    <s v="plays"/>
    <m/>
  </r>
  <r>
    <n v="427"/>
    <s v="Hicks, Wall and Webb"/>
    <s v="Managed discrete framework"/>
    <n v="174500"/>
    <n v="197018"/>
    <x v="1"/>
    <n v="2526"/>
    <s v="US"/>
    <s v="USD"/>
    <n v="1410584400"/>
    <n v="1413349200"/>
    <x v="404"/>
    <d v="2014-10-15T05:00:00"/>
    <b v="0"/>
    <b v="1"/>
    <s v="theater/plays"/>
    <n v="1.1435186246418338"/>
    <n v="99772"/>
    <x v="3"/>
    <s v="plays"/>
    <m/>
  </r>
  <r>
    <n v="428"/>
    <s v="Mayer-Richmond"/>
    <s v="Progressive zero-defect capability"/>
    <n v="101400"/>
    <n v="47037"/>
    <x v="0"/>
    <n v="747"/>
    <s v="US"/>
    <s v="USD"/>
    <n v="1297404000"/>
    <n v="1298008800"/>
    <x v="405"/>
    <d v="2011-02-18T06:00:00"/>
    <b v="0"/>
    <b v="0"/>
    <s v="film &amp; video/animation"/>
    <n v="0.47124260355029585"/>
    <n v="23892"/>
    <x v="4"/>
    <s v="animation"/>
    <m/>
  </r>
  <r>
    <n v="429"/>
    <s v="Robles Ltd"/>
    <s v="Right-sized demand-driven adapter"/>
    <n v="191000"/>
    <n v="173191"/>
    <x v="3"/>
    <n v="2138"/>
    <s v="US"/>
    <s v="USD"/>
    <n v="1392012000"/>
    <n v="1394427600"/>
    <x v="406"/>
    <d v="2014-03-10T05:00:00"/>
    <b v="0"/>
    <b v="1"/>
    <s v="photography/photography books"/>
    <n v="0.91795287958115179"/>
    <n v="87664.5"/>
    <x v="7"/>
    <s v="photography books"/>
    <m/>
  </r>
  <r>
    <n v="430"/>
    <s v="Cochran Ltd"/>
    <s v="Re-engineered attitude-oriented frame"/>
    <n v="8100"/>
    <n v="5487"/>
    <x v="0"/>
    <n v="84"/>
    <s v="US"/>
    <s v="USD"/>
    <n v="1569733200"/>
    <n v="1572670800"/>
    <x v="407"/>
    <d v="2019-11-02T05:00:00"/>
    <b v="0"/>
    <b v="0"/>
    <s v="theater/plays"/>
    <n v="0.68777777777777782"/>
    <n v="2785.5"/>
    <x v="3"/>
    <s v="plays"/>
    <m/>
  </r>
  <r>
    <n v="431"/>
    <s v="Rosales LLC"/>
    <s v="Compatible multimedia utilization"/>
    <n v="5100"/>
    <n v="9817"/>
    <x v="1"/>
    <n v="94"/>
    <s v="US"/>
    <s v="USD"/>
    <n v="1529643600"/>
    <n v="1531112400"/>
    <x v="408"/>
    <d v="2018-07-09T05:00:00"/>
    <b v="1"/>
    <b v="0"/>
    <s v="theater/plays"/>
    <n v="1.9433333333333334"/>
    <n v="4955.5"/>
    <x v="3"/>
    <s v="plays"/>
    <m/>
  </r>
  <r>
    <n v="432"/>
    <s v="Harper-Bryan"/>
    <s v="Re-contextualized dedicated hardware"/>
    <n v="7700"/>
    <n v="6369"/>
    <x v="0"/>
    <n v="91"/>
    <s v="US"/>
    <s v="USD"/>
    <n v="1399006800"/>
    <n v="1400734800"/>
    <x v="409"/>
    <d v="2014-05-22T05:00:00"/>
    <b v="0"/>
    <b v="0"/>
    <s v="theater/plays"/>
    <n v="0.83896103896103891"/>
    <n v="3230"/>
    <x v="3"/>
    <s v="plays"/>
    <m/>
  </r>
  <r>
    <n v="433"/>
    <s v="Potter, Harper and Everett"/>
    <s v="Decentralized composite paradigm"/>
    <n v="121400"/>
    <n v="65755"/>
    <x v="0"/>
    <n v="792"/>
    <s v="US"/>
    <s v="USD"/>
    <n v="1385359200"/>
    <n v="1386741600"/>
    <x v="410"/>
    <d v="2013-12-11T06:00:00"/>
    <b v="0"/>
    <b v="1"/>
    <s v="film &amp; video/documentary"/>
    <n v="0.54816309719934098"/>
    <n v="33273.5"/>
    <x v="4"/>
    <s v="documentary"/>
    <m/>
  </r>
  <r>
    <n v="434"/>
    <s v="Floyd-Sims"/>
    <s v="Cloned transitional hierarchy"/>
    <n v="5400"/>
    <n v="903"/>
    <x v="3"/>
    <n v="10"/>
    <s v="CA"/>
    <s v="CAD"/>
    <n v="1480572000"/>
    <n v="1481781600"/>
    <x v="411"/>
    <d v="2016-12-15T06:00:00"/>
    <b v="1"/>
    <b v="0"/>
    <s v="theater/plays"/>
    <n v="0.16907407407407407"/>
    <n v="456.5"/>
    <x v="3"/>
    <s v="plays"/>
    <m/>
  </r>
  <r>
    <n v="435"/>
    <s v="Spence, Jackson and Kelly"/>
    <s v="Advanced discrete leverage"/>
    <n v="152400"/>
    <n v="178120"/>
    <x v="1"/>
    <n v="1713"/>
    <s v="IT"/>
    <s v="EUR"/>
    <n v="1418623200"/>
    <n v="1419660000"/>
    <x v="412"/>
    <d v="2014-12-27T06:00:00"/>
    <b v="0"/>
    <b v="1"/>
    <s v="theater/plays"/>
    <n v="1.1800065616797901"/>
    <n v="89916.5"/>
    <x v="3"/>
    <s v="plays"/>
    <m/>
  </r>
  <r>
    <n v="436"/>
    <s v="King-Nguyen"/>
    <s v="Open-source incremental throughput"/>
    <n v="1300"/>
    <n v="13678"/>
    <x v="1"/>
    <n v="249"/>
    <s v="US"/>
    <s v="USD"/>
    <n v="1555736400"/>
    <n v="1555822800"/>
    <x v="413"/>
    <d v="2019-04-21T05:00:00"/>
    <b v="0"/>
    <b v="0"/>
    <s v="music/jazz"/>
    <n v="10.713076923076922"/>
    <n v="6963.5"/>
    <x v="1"/>
    <s v="jazz"/>
    <m/>
  </r>
  <r>
    <n v="437"/>
    <s v="Hansen Group"/>
    <s v="Centralized regional interface"/>
    <n v="8100"/>
    <n v="9969"/>
    <x v="1"/>
    <n v="192"/>
    <s v="US"/>
    <s v="USD"/>
    <n v="1442120400"/>
    <n v="1442379600"/>
    <x v="414"/>
    <d v="2015-09-16T05:00:00"/>
    <b v="0"/>
    <b v="1"/>
    <s v="film &amp; video/animation"/>
    <n v="1.2544444444444445"/>
    <n v="5080.5"/>
    <x v="4"/>
    <s v="animation"/>
    <m/>
  </r>
  <r>
    <n v="438"/>
    <s v="Mathis, Hall and Hansen"/>
    <s v="Streamlined web-enabled knowledgebase"/>
    <n v="8300"/>
    <n v="14827"/>
    <x v="1"/>
    <n v="247"/>
    <s v="US"/>
    <s v="USD"/>
    <n v="1362376800"/>
    <n v="1364965200"/>
    <x v="415"/>
    <d v="2013-04-03T05:00:00"/>
    <b v="0"/>
    <b v="0"/>
    <s v="theater/plays"/>
    <n v="1.816144578313253"/>
    <n v="7537"/>
    <x v="3"/>
    <s v="plays"/>
    <m/>
  </r>
  <r>
    <n v="439"/>
    <s v="Cummings Inc"/>
    <s v="Digitized transitional monitoring"/>
    <n v="28400"/>
    <n v="100900"/>
    <x v="1"/>
    <n v="2293"/>
    <s v="US"/>
    <s v="USD"/>
    <n v="1478408400"/>
    <n v="1479016800"/>
    <x v="416"/>
    <d v="2016-11-13T06:00:00"/>
    <b v="0"/>
    <b v="0"/>
    <s v="film &amp; video/science fiction"/>
    <n v="3.633556338028169"/>
    <n v="51596.5"/>
    <x v="4"/>
    <s v="science fiction"/>
    <m/>
  </r>
  <r>
    <n v="440"/>
    <s v="Miller-Poole"/>
    <s v="Networked optimal adapter"/>
    <n v="102500"/>
    <n v="165954"/>
    <x v="1"/>
    <n v="3131"/>
    <s v="US"/>
    <s v="USD"/>
    <n v="1498798800"/>
    <n v="1499662800"/>
    <x v="417"/>
    <d v="2017-07-10T05:00:00"/>
    <b v="0"/>
    <b v="0"/>
    <s v="film &amp; video/television"/>
    <n v="1.6496097560975609"/>
    <n v="84542.5"/>
    <x v="4"/>
    <s v="television"/>
    <m/>
  </r>
  <r>
    <n v="441"/>
    <s v="Rodriguez-West"/>
    <s v="Automated optimal function"/>
    <n v="7000"/>
    <n v="1744"/>
    <x v="0"/>
    <n v="32"/>
    <s v="US"/>
    <s v="USD"/>
    <n v="1335416400"/>
    <n v="1337835600"/>
    <x v="418"/>
    <d v="2012-05-24T05:00:00"/>
    <b v="0"/>
    <b v="0"/>
    <s v="technology/wearables"/>
    <n v="0.25371428571428573"/>
    <n v="888"/>
    <x v="2"/>
    <s v="wearables"/>
    <m/>
  </r>
  <r>
    <n v="442"/>
    <s v="Calderon, Bradford and Dean"/>
    <s v="Devolved system-worthy framework"/>
    <n v="5400"/>
    <n v="10731"/>
    <x v="1"/>
    <n v="143"/>
    <s v="IT"/>
    <s v="EUR"/>
    <n v="1504328400"/>
    <n v="1505710800"/>
    <x v="419"/>
    <d v="2017-09-18T05:00:00"/>
    <b v="0"/>
    <b v="0"/>
    <s v="theater/plays"/>
    <n v="2.0137037037037038"/>
    <n v="5437"/>
    <x v="3"/>
    <s v="plays"/>
    <m/>
  </r>
  <r>
    <n v="443"/>
    <s v="Clark-Bowman"/>
    <s v="Stand-alone user-facing service-desk"/>
    <n v="9300"/>
    <n v="3232"/>
    <x v="3"/>
    <n v="90"/>
    <s v="US"/>
    <s v="USD"/>
    <n v="1285822800"/>
    <n v="1287464400"/>
    <x v="420"/>
    <d v="2010-10-19T05:00:00"/>
    <b v="0"/>
    <b v="0"/>
    <s v="theater/plays"/>
    <n v="0.35720430107526879"/>
    <n v="1661"/>
    <x v="3"/>
    <s v="plays"/>
    <m/>
  </r>
  <r>
    <n v="444"/>
    <s v="Hensley Ltd"/>
    <s v="Versatile global attitude"/>
    <n v="6200"/>
    <n v="10938"/>
    <x v="1"/>
    <n v="296"/>
    <s v="US"/>
    <s v="USD"/>
    <n v="1311483600"/>
    <n v="1311656400"/>
    <x v="421"/>
    <d v="2011-07-26T05:00:00"/>
    <b v="0"/>
    <b v="1"/>
    <s v="music/indie rock"/>
    <n v="1.8119354838709678"/>
    <n v="5617"/>
    <x v="1"/>
    <s v="indie rock"/>
    <m/>
  </r>
  <r>
    <n v="445"/>
    <s v="Anderson-Pearson"/>
    <s v="Intuitive demand-driven Local Area Network"/>
    <n v="2100"/>
    <n v="10739"/>
    <x v="1"/>
    <n v="170"/>
    <s v="US"/>
    <s v="USD"/>
    <n v="1291356000"/>
    <n v="1293170400"/>
    <x v="422"/>
    <d v="2010-12-24T06:00:00"/>
    <b v="0"/>
    <b v="1"/>
    <s v="theater/plays"/>
    <n v="5.1947619047619051"/>
    <n v="5454.5"/>
    <x v="3"/>
    <s v="plays"/>
    <m/>
  </r>
  <r>
    <n v="446"/>
    <s v="Martin, Martin and Solis"/>
    <s v="Assimilated uniform methodology"/>
    <n v="6800"/>
    <n v="5579"/>
    <x v="0"/>
    <n v="186"/>
    <s v="US"/>
    <s v="USD"/>
    <n v="1355810400"/>
    <n v="1355983200"/>
    <x v="423"/>
    <d v="2012-12-20T06:00:00"/>
    <b v="0"/>
    <b v="0"/>
    <s v="technology/wearables"/>
    <n v="0.84779411764705881"/>
    <n v="2882.5"/>
    <x v="2"/>
    <s v="wearables"/>
    <m/>
  </r>
  <r>
    <n v="447"/>
    <s v="Harrington-Harper"/>
    <s v="Self-enabling next generation algorithm"/>
    <n v="155200"/>
    <n v="37754"/>
    <x v="3"/>
    <n v="439"/>
    <s v="GB"/>
    <s v="GBP"/>
    <n v="1513663200"/>
    <n v="1515045600"/>
    <x v="424"/>
    <d v="2018-01-04T06:00:00"/>
    <b v="0"/>
    <b v="0"/>
    <s v="film &amp; video/television"/>
    <n v="0.24608891752577319"/>
    <n v="19096.5"/>
    <x v="4"/>
    <s v="television"/>
    <m/>
  </r>
  <r>
    <n v="448"/>
    <s v="Price and Sons"/>
    <s v="Object-based demand-driven strategy"/>
    <n v="89900"/>
    <n v="45384"/>
    <x v="0"/>
    <n v="605"/>
    <s v="US"/>
    <s v="USD"/>
    <n v="1365915600"/>
    <n v="1366088400"/>
    <x v="425"/>
    <d v="2013-04-16T05:00:00"/>
    <b v="0"/>
    <b v="1"/>
    <s v="games/video games"/>
    <n v="0.51155728587319249"/>
    <n v="22994.5"/>
    <x v="6"/>
    <s v="video games"/>
    <m/>
  </r>
  <r>
    <n v="449"/>
    <s v="Cuevas-Morales"/>
    <s v="Public-key coherent ability"/>
    <n v="900"/>
    <n v="8703"/>
    <x v="1"/>
    <n v="86"/>
    <s v="DK"/>
    <s v="DKK"/>
    <n v="1551852000"/>
    <n v="1553317200"/>
    <x v="426"/>
    <d v="2019-03-23T05:00:00"/>
    <b v="0"/>
    <b v="0"/>
    <s v="games/video games"/>
    <n v="9.7655555555555562"/>
    <n v="4394.5"/>
    <x v="6"/>
    <s v="video games"/>
    <m/>
  </r>
  <r>
    <n v="450"/>
    <s v="Delgado-Hatfield"/>
    <s v="Up-sized composite success"/>
    <n v="100"/>
    <n v="4"/>
    <x v="0"/>
    <n v="1"/>
    <s v="CA"/>
    <s v="CAD"/>
    <n v="1540098000"/>
    <n v="1542088800"/>
    <x v="427"/>
    <d v="2018-11-13T06:00:00"/>
    <b v="0"/>
    <b v="0"/>
    <s v="film &amp; video/animation"/>
    <n v="0.05"/>
    <n v="2.5"/>
    <x v="4"/>
    <s v="animation"/>
    <m/>
  </r>
  <r>
    <n v="451"/>
    <s v="Padilla-Porter"/>
    <s v="Innovative exuding matrix"/>
    <n v="148400"/>
    <n v="182302"/>
    <x v="1"/>
    <n v="6286"/>
    <s v="US"/>
    <s v="USD"/>
    <n v="1500440400"/>
    <n v="1503118800"/>
    <x v="428"/>
    <d v="2017-08-19T05:00:00"/>
    <b v="0"/>
    <b v="0"/>
    <s v="music/rock"/>
    <n v="1.2708086253369273"/>
    <n v="94294"/>
    <x v="1"/>
    <s v="rock"/>
    <m/>
  </r>
  <r>
    <n v="452"/>
    <s v="Morris Group"/>
    <s v="Realigned impactful artificial intelligence"/>
    <n v="4800"/>
    <n v="3045"/>
    <x v="0"/>
    <n v="31"/>
    <s v="US"/>
    <s v="USD"/>
    <n v="1278392400"/>
    <n v="1278478800"/>
    <x v="429"/>
    <d v="2010-07-07T05:00:00"/>
    <b v="0"/>
    <b v="0"/>
    <s v="film &amp; video/drama"/>
    <n v="0.64083333333333337"/>
    <n v="1538"/>
    <x v="4"/>
    <s v="drama"/>
    <m/>
  </r>
  <r>
    <n v="453"/>
    <s v="Saunders Ltd"/>
    <s v="Multi-layered multi-tasking secured line"/>
    <n v="182400"/>
    <n v="102749"/>
    <x v="0"/>
    <n v="1181"/>
    <s v="US"/>
    <s v="USD"/>
    <n v="1480572000"/>
    <n v="1484114400"/>
    <x v="411"/>
    <d v="2017-01-11T06:00:00"/>
    <b v="0"/>
    <b v="0"/>
    <s v="film &amp; video/science fiction"/>
    <n v="0.5697916666666667"/>
    <n v="51965"/>
    <x v="4"/>
    <s v="science fiction"/>
    <m/>
  </r>
  <r>
    <n v="454"/>
    <s v="Woods Inc"/>
    <s v="Upgradable upward-trending portal"/>
    <n v="4000"/>
    <n v="1763"/>
    <x v="0"/>
    <n v="39"/>
    <s v="US"/>
    <s v="USD"/>
    <n v="1382331600"/>
    <n v="1385445600"/>
    <x v="430"/>
    <d v="2013-11-26T06:00:00"/>
    <b v="0"/>
    <b v="1"/>
    <s v="film &amp; video/drama"/>
    <n v="0.45050000000000001"/>
    <n v="901"/>
    <x v="4"/>
    <s v="drama"/>
    <m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x v="431"/>
    <d v="2011-10-16T05:00:00"/>
    <b v="0"/>
    <b v="0"/>
    <s v="theater/plays"/>
    <n v="1.215716738197425"/>
    <n v="70815.5"/>
    <x v="3"/>
    <s v="plays"/>
    <m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x v="432"/>
    <d v="2018-02-10T06:00:00"/>
    <b v="0"/>
    <b v="1"/>
    <s v="music/indie rock"/>
    <n v="1.0522062841530055"/>
    <n v="77021.5"/>
    <x v="1"/>
    <s v="indie rock"/>
    <m/>
  </r>
  <r>
    <n v="457"/>
    <s v="Sheppard, Smith and Spence"/>
    <s v="Cloned asymmetric functionalities"/>
    <n v="5000"/>
    <n v="1332"/>
    <x v="0"/>
    <n v="46"/>
    <s v="US"/>
    <s v="USD"/>
    <n v="1476421200"/>
    <n v="1476594000"/>
    <x v="433"/>
    <d v="2016-10-16T05:00:00"/>
    <b v="0"/>
    <b v="0"/>
    <s v="theater/plays"/>
    <n v="0.27560000000000001"/>
    <n v="689"/>
    <x v="3"/>
    <s v="plays"/>
    <m/>
  </r>
  <r>
    <n v="458"/>
    <s v="Wise, Thompson and Allen"/>
    <s v="Pre-emptive neutral portal"/>
    <n v="33800"/>
    <n v="118706"/>
    <x v="1"/>
    <n v="2120"/>
    <s v="US"/>
    <s v="USD"/>
    <n v="1269752400"/>
    <n v="1273554000"/>
    <x v="434"/>
    <d v="2010-05-11T05:00:00"/>
    <b v="0"/>
    <b v="0"/>
    <s v="theater/plays"/>
    <n v="3.574733727810651"/>
    <n v="60413"/>
    <x v="3"/>
    <s v="plays"/>
    <m/>
  </r>
  <r>
    <n v="459"/>
    <s v="Lane, Ryan and Chapman"/>
    <s v="Switchable demand-driven help-desk"/>
    <n v="6300"/>
    <n v="5674"/>
    <x v="0"/>
    <n v="105"/>
    <s v="US"/>
    <s v="USD"/>
    <n v="1419746400"/>
    <n v="1421906400"/>
    <x v="435"/>
    <d v="2015-01-22T06:00:00"/>
    <b v="0"/>
    <b v="0"/>
    <s v="film &amp; video/documentary"/>
    <n v="0.91730158730158728"/>
    <n v="2889.5"/>
    <x v="4"/>
    <s v="documentary"/>
    <m/>
  </r>
  <r>
    <n v="460"/>
    <s v="Rich, Alvarez and King"/>
    <s v="Business-focused static ability"/>
    <n v="2400"/>
    <n v="4119"/>
    <x v="1"/>
    <n v="50"/>
    <s v="US"/>
    <s v="USD"/>
    <n v="1281330000"/>
    <n v="1281589200"/>
    <x v="8"/>
    <d v="2010-08-12T05:00:00"/>
    <b v="0"/>
    <b v="0"/>
    <s v="theater/plays"/>
    <n v="1.7370833333333333"/>
    <n v="2084.5"/>
    <x v="3"/>
    <s v="plays"/>
    <m/>
  </r>
  <r>
    <n v="461"/>
    <s v="Terry-Salinas"/>
    <s v="Networked secondary structure"/>
    <n v="98800"/>
    <n v="139354"/>
    <x v="1"/>
    <n v="2080"/>
    <s v="US"/>
    <s v="USD"/>
    <n v="1398661200"/>
    <n v="1400389200"/>
    <x v="436"/>
    <d v="2014-05-18T05:00:00"/>
    <b v="0"/>
    <b v="0"/>
    <s v="film &amp; video/drama"/>
    <n v="1.4315182186234818"/>
    <n v="70717"/>
    <x v="4"/>
    <s v="drama"/>
    <m/>
  </r>
  <r>
    <n v="462"/>
    <s v="Wang-Rodriguez"/>
    <s v="Total multimedia website"/>
    <n v="188800"/>
    <n v="57734"/>
    <x v="0"/>
    <n v="535"/>
    <s v="US"/>
    <s v="USD"/>
    <n v="1359525600"/>
    <n v="1362808800"/>
    <x v="385"/>
    <d v="2013-03-09T06:00:00"/>
    <b v="0"/>
    <b v="0"/>
    <s v="games/mobile games"/>
    <n v="0.3086281779661017"/>
    <n v="29134.5"/>
    <x v="6"/>
    <s v="mobile games"/>
    <m/>
  </r>
  <r>
    <n v="463"/>
    <s v="Mckee-Hill"/>
    <s v="Cross-platform upward-trending parallelism"/>
    <n v="134300"/>
    <n v="145265"/>
    <x v="1"/>
    <n v="2105"/>
    <s v="US"/>
    <s v="USD"/>
    <n v="1388469600"/>
    <n v="1388815200"/>
    <x v="437"/>
    <d v="2014-01-04T06:00:00"/>
    <b v="0"/>
    <b v="0"/>
    <s v="film &amp; video/animation"/>
    <n v="1.097319434102755"/>
    <n v="73685"/>
    <x v="4"/>
    <s v="animation"/>
    <m/>
  </r>
  <r>
    <n v="464"/>
    <s v="Gomez LLC"/>
    <s v="Pre-emptive mission-critical hardware"/>
    <n v="71200"/>
    <n v="95020"/>
    <x v="1"/>
    <n v="2436"/>
    <s v="US"/>
    <s v="USD"/>
    <n v="1518328800"/>
    <n v="1519538400"/>
    <x v="438"/>
    <d v="2018-02-25T06:00:00"/>
    <b v="0"/>
    <b v="0"/>
    <s v="theater/plays"/>
    <n v="1.3687640449438203"/>
    <n v="48728"/>
    <x v="3"/>
    <s v="plays"/>
    <m/>
  </r>
  <r>
    <n v="465"/>
    <s v="Gonzalez-Robbins"/>
    <s v="Up-sized responsive protocol"/>
    <n v="4700"/>
    <n v="8829"/>
    <x v="1"/>
    <n v="80"/>
    <s v="US"/>
    <s v="USD"/>
    <n v="1517032800"/>
    <n v="1517810400"/>
    <x v="439"/>
    <d v="2018-02-05T06:00:00"/>
    <b v="0"/>
    <b v="0"/>
    <s v="publishing/translations"/>
    <n v="1.8955319148936169"/>
    <n v="4454.5"/>
    <x v="5"/>
    <s v="translations"/>
    <m/>
  </r>
  <r>
    <n v="466"/>
    <s v="Obrien and Sons"/>
    <s v="Pre-emptive transitional frame"/>
    <n v="1200"/>
    <n v="3984"/>
    <x v="1"/>
    <n v="42"/>
    <s v="US"/>
    <s v="USD"/>
    <n v="1368594000"/>
    <n v="1370581200"/>
    <x v="440"/>
    <d v="2013-06-07T05:00:00"/>
    <b v="0"/>
    <b v="1"/>
    <s v="technology/wearables"/>
    <n v="3.355"/>
    <n v="2013"/>
    <x v="2"/>
    <s v="wearables"/>
    <m/>
  </r>
  <r>
    <n v="467"/>
    <s v="Shaw Ltd"/>
    <s v="Profit-focused content-based application"/>
    <n v="1400"/>
    <n v="8053"/>
    <x v="1"/>
    <n v="139"/>
    <s v="CA"/>
    <s v="CAD"/>
    <n v="1448258400"/>
    <n v="1448863200"/>
    <x v="441"/>
    <d v="2015-11-30T06:00:00"/>
    <b v="0"/>
    <b v="1"/>
    <s v="technology/web"/>
    <n v="5.8514285714285714"/>
    <n v="4096"/>
    <x v="2"/>
    <s v="web"/>
    <m/>
  </r>
  <r>
    <n v="468"/>
    <s v="Hughes Inc"/>
    <s v="Streamlined neutral analyzer"/>
    <n v="4000"/>
    <n v="1620"/>
    <x v="0"/>
    <n v="16"/>
    <s v="US"/>
    <s v="USD"/>
    <n v="1555218000"/>
    <n v="1556600400"/>
    <x v="442"/>
    <d v="2019-04-30T05:00:00"/>
    <b v="0"/>
    <b v="0"/>
    <s v="theater/plays"/>
    <n v="0.40899999999999997"/>
    <n v="818"/>
    <x v="3"/>
    <s v="plays"/>
    <m/>
  </r>
  <r>
    <n v="469"/>
    <s v="Olsen-Ryan"/>
    <s v="Assimilated neutral utilization"/>
    <n v="5600"/>
    <n v="10328"/>
    <x v="1"/>
    <n v="159"/>
    <s v="US"/>
    <s v="USD"/>
    <n v="1431925200"/>
    <n v="1432098000"/>
    <x v="443"/>
    <d v="2015-05-20T05:00:00"/>
    <b v="0"/>
    <b v="0"/>
    <s v="film &amp; video/drama"/>
    <n v="1.8726785714285714"/>
    <n v="5243.5"/>
    <x v="4"/>
    <s v="drama"/>
    <m/>
  </r>
  <r>
    <n v="470"/>
    <s v="Grimes, Holland and Sloan"/>
    <s v="Extended dedicated archive"/>
    <n v="3600"/>
    <n v="10289"/>
    <x v="1"/>
    <n v="381"/>
    <s v="US"/>
    <s v="USD"/>
    <n v="1481522400"/>
    <n v="1482127200"/>
    <x v="315"/>
    <d v="2016-12-19T06:00:00"/>
    <b v="0"/>
    <b v="0"/>
    <s v="technology/wearables"/>
    <n v="2.963888888888889"/>
    <n v="5335"/>
    <x v="2"/>
    <s v="wearables"/>
    <m/>
  </r>
  <r>
    <n v="471"/>
    <s v="Perry and Sons"/>
    <s v="Configurable static help-desk"/>
    <n v="3100"/>
    <n v="9889"/>
    <x v="1"/>
    <n v="194"/>
    <s v="GB"/>
    <s v="GBP"/>
    <n v="1335934800"/>
    <n v="1335934800"/>
    <x v="444"/>
    <d v="2012-05-02T05:00:00"/>
    <b v="0"/>
    <b v="1"/>
    <s v="food/food trucks"/>
    <n v="3.2525806451612902"/>
    <n v="5041.5"/>
    <x v="0"/>
    <s v="food trucks"/>
    <m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x v="445"/>
    <d v="2019-05-04T05:00:00"/>
    <b v="0"/>
    <b v="0"/>
    <s v="music/rock"/>
    <n v="0.39607932379713912"/>
    <n v="30458.5"/>
    <x v="1"/>
    <s v="rock"/>
    <m/>
  </r>
  <r>
    <n v="473"/>
    <s v="Richardson Inc"/>
    <s v="Assimilated fault-tolerant capacity"/>
    <n v="5000"/>
    <n v="8907"/>
    <x v="1"/>
    <n v="106"/>
    <s v="US"/>
    <s v="USD"/>
    <n v="1529989200"/>
    <n v="1530075600"/>
    <x v="446"/>
    <d v="2018-06-27T05:00:00"/>
    <b v="0"/>
    <b v="0"/>
    <s v="music/electric music"/>
    <n v="1.8026"/>
    <n v="4506.5"/>
    <x v="1"/>
    <s v="electric music"/>
    <m/>
  </r>
  <r>
    <n v="474"/>
    <s v="Santos-Young"/>
    <s v="Enhanced neutral ability"/>
    <n v="4000"/>
    <n v="14606"/>
    <x v="1"/>
    <n v="142"/>
    <s v="US"/>
    <s v="USD"/>
    <n v="1418709600"/>
    <n v="1418796000"/>
    <x v="447"/>
    <d v="2014-12-17T06:00:00"/>
    <b v="0"/>
    <b v="0"/>
    <s v="film &amp; video/television"/>
    <n v="3.6869999999999998"/>
    <n v="7374"/>
    <x v="4"/>
    <s v="television"/>
    <m/>
  </r>
  <r>
    <n v="475"/>
    <s v="Nichols Ltd"/>
    <s v="Function-based attitude-oriented groupware"/>
    <n v="7400"/>
    <n v="8432"/>
    <x v="1"/>
    <n v="211"/>
    <s v="US"/>
    <s v="USD"/>
    <n v="1372136400"/>
    <n v="1372482000"/>
    <x v="448"/>
    <d v="2013-06-29T05:00:00"/>
    <b v="0"/>
    <b v="1"/>
    <s v="publishing/translations"/>
    <n v="1.1679729729729729"/>
    <n v="4321.5"/>
    <x v="5"/>
    <s v="translations"/>
    <m/>
  </r>
  <r>
    <n v="476"/>
    <s v="Murphy PLC"/>
    <s v="Optional solution-oriented instruction set"/>
    <n v="191500"/>
    <n v="57122"/>
    <x v="0"/>
    <n v="1120"/>
    <s v="US"/>
    <s v="USD"/>
    <n v="1533877200"/>
    <n v="1534395600"/>
    <x v="342"/>
    <d v="2018-08-16T05:00:00"/>
    <b v="0"/>
    <b v="0"/>
    <s v="publishing/fiction"/>
    <n v="0.30413577023498695"/>
    <n v="29121"/>
    <x v="5"/>
    <s v="fiction"/>
    <m/>
  </r>
  <r>
    <n v="477"/>
    <s v="Hogan, Porter and Rivera"/>
    <s v="Organic object-oriented core"/>
    <n v="8500"/>
    <n v="4613"/>
    <x v="0"/>
    <n v="113"/>
    <s v="US"/>
    <s v="USD"/>
    <n v="1309064400"/>
    <n v="1311397200"/>
    <x v="449"/>
    <d v="2011-07-23T05:00:00"/>
    <b v="0"/>
    <b v="0"/>
    <s v="film &amp; video/science fiction"/>
    <n v="0.55600000000000005"/>
    <n v="2363"/>
    <x v="4"/>
    <s v="science fiction"/>
    <m/>
  </r>
  <r>
    <n v="478"/>
    <s v="Lyons LLC"/>
    <s v="Balanced impactful circuit"/>
    <n v="68800"/>
    <n v="162603"/>
    <x v="1"/>
    <n v="2756"/>
    <s v="US"/>
    <s v="USD"/>
    <n v="1425877200"/>
    <n v="1426914000"/>
    <x v="450"/>
    <d v="2015-03-21T05:00:00"/>
    <b v="0"/>
    <b v="0"/>
    <s v="technology/wearables"/>
    <n v="2.4034738372093023"/>
    <n v="82679.5"/>
    <x v="2"/>
    <s v="wearables"/>
    <m/>
  </r>
  <r>
    <n v="479"/>
    <s v="Long-Greene"/>
    <s v="Future-proofed heuristic encryption"/>
    <n v="2400"/>
    <n v="12310"/>
    <x v="1"/>
    <n v="173"/>
    <s v="GB"/>
    <s v="GBP"/>
    <n v="1501304400"/>
    <n v="1501477200"/>
    <x v="451"/>
    <d v="2017-07-31T05:00:00"/>
    <b v="0"/>
    <b v="0"/>
    <s v="food/food trucks"/>
    <n v="5.2012499999999999"/>
    <n v="6241.5"/>
    <x v="0"/>
    <s v="food trucks"/>
    <m/>
  </r>
  <r>
    <n v="480"/>
    <s v="Robles-Hudson"/>
    <s v="Balanced bifurcated leverage"/>
    <n v="8600"/>
    <n v="8656"/>
    <x v="1"/>
    <n v="87"/>
    <s v="US"/>
    <s v="USD"/>
    <n v="1268287200"/>
    <n v="1269061200"/>
    <x v="452"/>
    <d v="2010-03-20T05:00:00"/>
    <b v="0"/>
    <b v="1"/>
    <s v="photography/photography books"/>
    <n v="1.0166279069767441"/>
    <n v="4371.5"/>
    <x v="7"/>
    <s v="photography books"/>
    <m/>
  </r>
  <r>
    <n v="481"/>
    <s v="Mcclure LLC"/>
    <s v="Sharable discrete budgetary management"/>
    <n v="196600"/>
    <n v="159931"/>
    <x v="0"/>
    <n v="1538"/>
    <s v="US"/>
    <s v="USD"/>
    <n v="1412139600"/>
    <n v="1415772000"/>
    <x v="453"/>
    <d v="2014-11-12T06:00:00"/>
    <b v="0"/>
    <b v="1"/>
    <s v="theater/plays"/>
    <n v="0.82130722278738555"/>
    <n v="80734.5"/>
    <x v="3"/>
    <s v="plays"/>
    <m/>
  </r>
  <r>
    <n v="482"/>
    <s v="Martin, Russell and Baker"/>
    <s v="Focused solution-oriented instruction set"/>
    <n v="4200"/>
    <n v="689"/>
    <x v="0"/>
    <n v="9"/>
    <s v="US"/>
    <s v="USD"/>
    <n v="1330063200"/>
    <n v="1331013600"/>
    <x v="454"/>
    <d v="2012-03-06T06:00:00"/>
    <b v="0"/>
    <b v="1"/>
    <s v="publishing/fiction"/>
    <n v="0.16619047619047619"/>
    <n v="349"/>
    <x v="5"/>
    <s v="fiction"/>
    <m/>
  </r>
  <r>
    <n v="483"/>
    <s v="Rice-Parker"/>
    <s v="Down-sized actuating infrastructure"/>
    <n v="91400"/>
    <n v="48236"/>
    <x v="0"/>
    <n v="554"/>
    <s v="US"/>
    <s v="USD"/>
    <n v="1576130400"/>
    <n v="1576735200"/>
    <x v="455"/>
    <d v="2019-12-19T06:00:00"/>
    <b v="0"/>
    <b v="0"/>
    <s v="theater/plays"/>
    <n v="0.53380743982494527"/>
    <n v="24395"/>
    <x v="3"/>
    <s v="plays"/>
    <m/>
  </r>
  <r>
    <n v="484"/>
    <s v="Landry Inc"/>
    <s v="Synergistic cohesive adapter"/>
    <n v="29600"/>
    <n v="77021"/>
    <x v="1"/>
    <n v="1572"/>
    <s v="GB"/>
    <s v="GBP"/>
    <n v="1407128400"/>
    <n v="1411362000"/>
    <x v="456"/>
    <d v="2014-09-22T05:00:00"/>
    <b v="0"/>
    <b v="1"/>
    <s v="food/food trucks"/>
    <n v="2.6551689189189189"/>
    <n v="39296.5"/>
    <x v="0"/>
    <s v="food trucks"/>
    <m/>
  </r>
  <r>
    <n v="485"/>
    <s v="Richards-Davis"/>
    <s v="Quality-focused mission-critical structure"/>
    <n v="90600"/>
    <n v="27844"/>
    <x v="0"/>
    <n v="648"/>
    <s v="GB"/>
    <s v="GBP"/>
    <n v="1560142800"/>
    <n v="1563685200"/>
    <x v="457"/>
    <d v="2019-07-21T05:00:00"/>
    <b v="0"/>
    <b v="0"/>
    <s v="theater/plays"/>
    <n v="0.31448123620309049"/>
    <n v="14246"/>
    <x v="3"/>
    <s v="plays"/>
    <m/>
  </r>
  <r>
    <n v="486"/>
    <s v="Davis, Cox and Fox"/>
    <s v="Compatible exuding Graphical User Interface"/>
    <n v="5200"/>
    <n v="702"/>
    <x v="0"/>
    <n v="21"/>
    <s v="GB"/>
    <s v="GBP"/>
    <n v="1520575200"/>
    <n v="1521867600"/>
    <x v="458"/>
    <d v="2018-03-24T05:00:00"/>
    <b v="0"/>
    <b v="1"/>
    <s v="publishing/translations"/>
    <n v="0.13903846153846153"/>
    <n v="361.5"/>
    <x v="5"/>
    <s v="translations"/>
    <m/>
  </r>
  <r>
    <n v="487"/>
    <s v="Smith-Wallace"/>
    <s v="Monitored 24/7 time-frame"/>
    <n v="110300"/>
    <n v="197024"/>
    <x v="1"/>
    <n v="2346"/>
    <s v="US"/>
    <s v="USD"/>
    <n v="1492664400"/>
    <n v="1495515600"/>
    <x v="459"/>
    <d v="2017-05-23T05:00:00"/>
    <b v="0"/>
    <b v="0"/>
    <s v="theater/plays"/>
    <n v="1.8075249320036264"/>
    <n v="99685"/>
    <x v="3"/>
    <s v="plays"/>
    <m/>
  </r>
  <r>
    <n v="488"/>
    <s v="Cordova, Shaw and Wang"/>
    <s v="Virtual secondary open architecture"/>
    <n v="5300"/>
    <n v="11663"/>
    <x v="1"/>
    <n v="115"/>
    <s v="US"/>
    <s v="USD"/>
    <n v="1454479200"/>
    <n v="1455948000"/>
    <x v="460"/>
    <d v="2016-02-20T06:00:00"/>
    <b v="0"/>
    <b v="0"/>
    <s v="theater/plays"/>
    <n v="2.222264150943396"/>
    <n v="5889"/>
    <x v="3"/>
    <s v="plays"/>
    <m/>
  </r>
  <r>
    <n v="489"/>
    <s v="Clark Inc"/>
    <s v="Down-sized mobile time-frame"/>
    <n v="9200"/>
    <n v="9339"/>
    <x v="1"/>
    <n v="85"/>
    <s v="IT"/>
    <s v="EUR"/>
    <n v="1281934800"/>
    <n v="1282366800"/>
    <x v="461"/>
    <d v="2010-08-21T05:00:00"/>
    <b v="0"/>
    <b v="0"/>
    <s v="technology/wearables"/>
    <n v="1.0243478260869565"/>
    <n v="4712"/>
    <x v="2"/>
    <s v="wearables"/>
    <m/>
  </r>
  <r>
    <n v="490"/>
    <s v="Young and Sons"/>
    <s v="Innovative disintermediate encryption"/>
    <n v="2400"/>
    <n v="4596"/>
    <x v="1"/>
    <n v="144"/>
    <s v="US"/>
    <s v="USD"/>
    <n v="1573970400"/>
    <n v="1574575200"/>
    <x v="462"/>
    <d v="2019-11-24T06:00:00"/>
    <b v="0"/>
    <b v="0"/>
    <s v="journalism/audio"/>
    <n v="1.9750000000000001"/>
    <n v="2370"/>
    <x v="8"/>
    <s v="audio"/>
    <m/>
  </r>
  <r>
    <n v="491"/>
    <s v="Henson PLC"/>
    <s v="Universal contextually-based knowledgebase"/>
    <n v="56800"/>
    <n v="173437"/>
    <x v="1"/>
    <n v="2443"/>
    <s v="US"/>
    <s v="USD"/>
    <n v="1372654800"/>
    <n v="1374901200"/>
    <x v="463"/>
    <d v="2013-07-27T05:00:00"/>
    <b v="0"/>
    <b v="1"/>
    <s v="food/food trucks"/>
    <n v="3.0964788732394366"/>
    <n v="87940"/>
    <x v="0"/>
    <s v="food trucks"/>
    <m/>
  </r>
  <r>
    <n v="492"/>
    <s v="Garcia Group"/>
    <s v="Persevering interactive matrix"/>
    <n v="191000"/>
    <n v="45831"/>
    <x v="3"/>
    <n v="595"/>
    <s v="US"/>
    <s v="USD"/>
    <n v="1275886800"/>
    <n v="1278910800"/>
    <x v="464"/>
    <d v="2010-07-12T05:00:00"/>
    <b v="1"/>
    <b v="1"/>
    <s v="film &amp; video/shorts"/>
    <n v="0.24306806282722512"/>
    <n v="23213"/>
    <x v="4"/>
    <s v="shorts"/>
    <m/>
  </r>
  <r>
    <n v="493"/>
    <s v="Adams, Walker and Wong"/>
    <s v="Seamless background framework"/>
    <n v="900"/>
    <n v="6514"/>
    <x v="1"/>
    <n v="64"/>
    <s v="US"/>
    <s v="USD"/>
    <n v="1561784400"/>
    <n v="1562907600"/>
    <x v="465"/>
    <d v="2019-07-12T05:00:00"/>
    <b v="0"/>
    <b v="0"/>
    <s v="photography/photography books"/>
    <n v="7.3088888888888892"/>
    <n v="3289"/>
    <x v="7"/>
    <s v="photography books"/>
    <m/>
  </r>
  <r>
    <n v="494"/>
    <s v="Hopkins-Browning"/>
    <s v="Balanced upward-trending productivity"/>
    <n v="2500"/>
    <n v="13684"/>
    <x v="1"/>
    <n v="268"/>
    <s v="US"/>
    <s v="USD"/>
    <n v="1332392400"/>
    <n v="1332478800"/>
    <x v="466"/>
    <d v="2012-03-23T05:00:00"/>
    <b v="0"/>
    <b v="0"/>
    <s v="technology/wearables"/>
    <n v="5.5808"/>
    <n v="6976"/>
    <x v="2"/>
    <s v="wearables"/>
    <m/>
  </r>
  <r>
    <n v="495"/>
    <s v="Bell, Edwards and Andersen"/>
    <s v="Centralized clear-thinking solution"/>
    <n v="3200"/>
    <n v="13264"/>
    <x v="1"/>
    <n v="195"/>
    <s v="DK"/>
    <s v="DKK"/>
    <n v="1402376400"/>
    <n v="1402722000"/>
    <x v="467"/>
    <d v="2014-06-14T05:00:00"/>
    <b v="0"/>
    <b v="0"/>
    <s v="theater/plays"/>
    <n v="4.2059375000000001"/>
    <n v="6729.5"/>
    <x v="3"/>
    <s v="plays"/>
    <m/>
  </r>
  <r>
    <n v="496"/>
    <s v="Morales Group"/>
    <s v="Optimized bi-directional extranet"/>
    <n v="183800"/>
    <n v="1667"/>
    <x v="0"/>
    <n v="54"/>
    <s v="US"/>
    <s v="USD"/>
    <n v="1495342800"/>
    <n v="1496811600"/>
    <x v="468"/>
    <d v="2017-06-07T05:00:00"/>
    <b v="0"/>
    <b v="0"/>
    <s v="film &amp; video/animation"/>
    <n v="9.3634385201305775E-3"/>
    <n v="860.5"/>
    <x v="4"/>
    <s v="animation"/>
    <m/>
  </r>
  <r>
    <n v="497"/>
    <s v="Lucero Group"/>
    <s v="Intuitive actuating benchmark"/>
    <n v="9800"/>
    <n v="3349"/>
    <x v="0"/>
    <n v="120"/>
    <s v="US"/>
    <s v="USD"/>
    <n v="1482213600"/>
    <n v="1482213600"/>
    <x v="469"/>
    <d v="2016-12-20T06:00:00"/>
    <b v="0"/>
    <b v="1"/>
    <s v="technology/wearables"/>
    <n v="0.35397959183673472"/>
    <n v="1734.5"/>
    <x v="2"/>
    <s v="wearables"/>
    <m/>
  </r>
  <r>
    <n v="498"/>
    <s v="Smith, Brown and Davis"/>
    <s v="Devolved background project"/>
    <n v="193400"/>
    <n v="46317"/>
    <x v="0"/>
    <n v="579"/>
    <s v="DK"/>
    <s v="DKK"/>
    <n v="1420092000"/>
    <n v="1420264800"/>
    <x v="470"/>
    <d v="2015-01-03T06:00:00"/>
    <b v="0"/>
    <b v="0"/>
    <s v="technology/web"/>
    <n v="0.24248190279214063"/>
    <n v="23448"/>
    <x v="2"/>
    <s v="web"/>
    <m/>
  </r>
  <r>
    <n v="499"/>
    <s v="Hunt Group"/>
    <s v="Reverse-engineered executive emulation"/>
    <n v="163800"/>
    <n v="78743"/>
    <x v="0"/>
    <n v="2072"/>
    <s v="US"/>
    <s v="USD"/>
    <n v="1458018000"/>
    <n v="1458450000"/>
    <x v="471"/>
    <d v="2016-03-20T05:00:00"/>
    <b v="0"/>
    <b v="1"/>
    <s v="film &amp; video/documentary"/>
    <n v="0.4933760683760684"/>
    <n v="40407.5"/>
    <x v="4"/>
    <s v="documentary"/>
    <m/>
  </r>
  <r>
    <n v="500"/>
    <s v="Valdez Ltd"/>
    <s v="Team-oriented clear-thinking matrix"/>
    <n v="100"/>
    <n v="0"/>
    <x v="0"/>
    <n v="0"/>
    <s v="US"/>
    <s v="USD"/>
    <n v="1367384400"/>
    <n v="1369803600"/>
    <x v="472"/>
    <d v="2013-05-29T05:00:00"/>
    <b v="0"/>
    <b v="1"/>
    <s v="theater/plays"/>
    <n v="0"/>
    <n v="0"/>
    <x v="3"/>
    <s v="plays"/>
    <m/>
  </r>
  <r>
    <n v="501"/>
    <s v="Mccann-Le"/>
    <s v="Focused coherent methodology"/>
    <n v="153600"/>
    <n v="107743"/>
    <x v="0"/>
    <n v="1796"/>
    <s v="US"/>
    <s v="USD"/>
    <n v="1363064400"/>
    <n v="1363237200"/>
    <x v="473"/>
    <d v="2013-03-14T05:00:00"/>
    <b v="0"/>
    <b v="0"/>
    <s v="film &amp; video/documentary"/>
    <n v="0.71314453124999999"/>
    <n v="54769.5"/>
    <x v="4"/>
    <s v="documentary"/>
    <m/>
  </r>
  <r>
    <n v="502"/>
    <s v="Johnson Inc"/>
    <s v="Reduced context-sensitive complexity"/>
    <n v="1300"/>
    <n v="6889"/>
    <x v="1"/>
    <n v="186"/>
    <s v="AU"/>
    <s v="AUD"/>
    <n v="1343365200"/>
    <n v="1345870800"/>
    <x v="474"/>
    <d v="2012-08-25T05:00:00"/>
    <b v="0"/>
    <b v="1"/>
    <s v="games/video games"/>
    <n v="5.4423076923076925"/>
    <n v="3537.5"/>
    <x v="6"/>
    <s v="video games"/>
    <m/>
  </r>
  <r>
    <n v="503"/>
    <s v="Collins LLC"/>
    <s v="Decentralized 4thgeneration time-frame"/>
    <n v="25500"/>
    <n v="45983"/>
    <x v="1"/>
    <n v="460"/>
    <s v="US"/>
    <s v="USD"/>
    <n v="1435726800"/>
    <n v="1437454800"/>
    <x v="72"/>
    <d v="2015-07-21T05:00:00"/>
    <b v="0"/>
    <b v="0"/>
    <s v="film &amp; video/drama"/>
    <n v="1.8212941176470587"/>
    <n v="23221.5"/>
    <x v="4"/>
    <s v="drama"/>
    <m/>
  </r>
  <r>
    <n v="504"/>
    <s v="Smith-Miller"/>
    <s v="De-engineered cohesive moderator"/>
    <n v="7500"/>
    <n v="6924"/>
    <x v="0"/>
    <n v="62"/>
    <s v="IT"/>
    <s v="EUR"/>
    <n v="1431925200"/>
    <n v="1432011600"/>
    <x v="443"/>
    <d v="2015-05-19T05:00:00"/>
    <b v="0"/>
    <b v="0"/>
    <s v="music/rock"/>
    <n v="0.93146666666666667"/>
    <n v="3493"/>
    <x v="1"/>
    <s v="rock"/>
    <m/>
  </r>
  <r>
    <n v="505"/>
    <s v="Jensen-Vargas"/>
    <s v="Ameliorated explicit parallelism"/>
    <n v="89900"/>
    <n v="12497"/>
    <x v="0"/>
    <n v="347"/>
    <s v="US"/>
    <s v="USD"/>
    <n v="1362722400"/>
    <n v="1366347600"/>
    <x v="475"/>
    <d v="2013-04-19T05:00:00"/>
    <b v="0"/>
    <b v="1"/>
    <s v="publishing/radio &amp; podcasts"/>
    <n v="0.1428698553948832"/>
    <n v="6422"/>
    <x v="5"/>
    <s v="radio &amp; podcasts"/>
    <m/>
  </r>
  <r>
    <n v="506"/>
    <s v="Robles, Bell and Gonzalez"/>
    <s v="Customizable background monitoring"/>
    <n v="18000"/>
    <n v="166874"/>
    <x v="1"/>
    <n v="2528"/>
    <s v="US"/>
    <s v="USD"/>
    <n v="1511416800"/>
    <n v="1512885600"/>
    <x v="81"/>
    <d v="2017-12-10T06:00:00"/>
    <b v="0"/>
    <b v="1"/>
    <s v="theater/plays"/>
    <n v="9.4112222222222215"/>
    <n v="84701"/>
    <x v="3"/>
    <s v="plays"/>
    <m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x v="476"/>
    <d v="2013-05-28T05:00:00"/>
    <b v="0"/>
    <b v="1"/>
    <s v="technology/web"/>
    <n v="0.4076190476190476"/>
    <n v="428"/>
    <x v="2"/>
    <s v="web"/>
    <m/>
  </r>
  <r>
    <n v="508"/>
    <s v="Roberts Group"/>
    <s v="Up-sized radical pricing structure"/>
    <n v="172700"/>
    <n v="193820"/>
    <x v="1"/>
    <n v="3657"/>
    <s v="US"/>
    <s v="USD"/>
    <n v="1532840400"/>
    <n v="1534654800"/>
    <x v="192"/>
    <d v="2018-08-19T05:00:00"/>
    <b v="0"/>
    <b v="0"/>
    <s v="theater/plays"/>
    <n v="1.1434684423856398"/>
    <n v="98738.5"/>
    <x v="3"/>
    <s v="plays"/>
    <m/>
  </r>
  <r>
    <n v="509"/>
    <s v="White LLC"/>
    <s v="Robust zero-defect project"/>
    <n v="168500"/>
    <n v="119510"/>
    <x v="0"/>
    <n v="1258"/>
    <s v="US"/>
    <s v="USD"/>
    <n v="1336194000"/>
    <n v="1337058000"/>
    <x v="477"/>
    <d v="2012-05-15T05:00:00"/>
    <b v="0"/>
    <b v="0"/>
    <s v="theater/plays"/>
    <n v="0.71672403560830855"/>
    <n v="60384"/>
    <x v="3"/>
    <s v="plays"/>
    <m/>
  </r>
  <r>
    <n v="510"/>
    <s v="Best, Miller and Thomas"/>
    <s v="Re-engineered mobile task-force"/>
    <n v="7800"/>
    <n v="9289"/>
    <x v="1"/>
    <n v="131"/>
    <s v="AU"/>
    <s v="AUD"/>
    <n v="1527742800"/>
    <n v="1529816400"/>
    <x v="478"/>
    <d v="2018-06-24T05:00:00"/>
    <b v="0"/>
    <b v="0"/>
    <s v="film &amp; video/drama"/>
    <n v="1.2076923076923076"/>
    <n v="4710"/>
    <x v="4"/>
    <s v="drama"/>
    <m/>
  </r>
  <r>
    <n v="511"/>
    <s v="Smith-Mullins"/>
    <s v="User-centric intangible neural-net"/>
    <n v="147800"/>
    <n v="35498"/>
    <x v="0"/>
    <n v="362"/>
    <s v="US"/>
    <s v="USD"/>
    <n v="1564030800"/>
    <n v="1564894800"/>
    <x v="479"/>
    <d v="2019-08-04T05:00:00"/>
    <b v="0"/>
    <b v="0"/>
    <s v="theater/plays"/>
    <n v="0.24262516914749663"/>
    <n v="17930"/>
    <x v="3"/>
    <s v="plays"/>
    <m/>
  </r>
  <r>
    <n v="512"/>
    <s v="Williams-Walsh"/>
    <s v="Organized explicit core"/>
    <n v="9100"/>
    <n v="12678"/>
    <x v="1"/>
    <n v="239"/>
    <s v="US"/>
    <s v="USD"/>
    <n v="1404536400"/>
    <n v="1404622800"/>
    <x v="480"/>
    <d v="2014-07-06T05:00:00"/>
    <b v="0"/>
    <b v="1"/>
    <s v="games/video games"/>
    <n v="1.4194505494505494"/>
    <n v="6458.5"/>
    <x v="6"/>
    <s v="video games"/>
    <m/>
  </r>
  <r>
    <n v="513"/>
    <s v="Harrison, Blackwell and Mendez"/>
    <s v="Synchronized 6thgeneration adapter"/>
    <n v="8300"/>
    <n v="3260"/>
    <x v="3"/>
    <n v="35"/>
    <s v="US"/>
    <s v="USD"/>
    <n v="1284008400"/>
    <n v="1284181200"/>
    <x v="180"/>
    <d v="2010-09-11T05:00:00"/>
    <b v="0"/>
    <b v="0"/>
    <s v="film &amp; video/television"/>
    <n v="0.3969879518072289"/>
    <n v="1647.5"/>
    <x v="4"/>
    <s v="television"/>
    <m/>
  </r>
  <r>
    <n v="514"/>
    <s v="Sanchez, Bradley and Flores"/>
    <s v="Centralized motivating capacity"/>
    <n v="138700"/>
    <n v="31123"/>
    <x v="3"/>
    <n v="528"/>
    <s v="CH"/>
    <s v="CHF"/>
    <n v="1386309600"/>
    <n v="1386741600"/>
    <x v="481"/>
    <d v="2013-12-11T06:00:00"/>
    <b v="0"/>
    <b v="1"/>
    <s v="music/rock"/>
    <n v="0.22819754866618602"/>
    <n v="15825.5"/>
    <x v="1"/>
    <s v="rock"/>
    <m/>
  </r>
  <r>
    <n v="515"/>
    <s v="Cox LLC"/>
    <s v="Phased 24hour flexibility"/>
    <n v="8600"/>
    <n v="4797"/>
    <x v="0"/>
    <n v="133"/>
    <s v="CA"/>
    <s v="CAD"/>
    <n v="1324620000"/>
    <n v="1324792800"/>
    <x v="482"/>
    <d v="2011-12-25T06:00:00"/>
    <b v="0"/>
    <b v="1"/>
    <s v="theater/plays"/>
    <n v="0.57325581395348835"/>
    <n v="2465"/>
    <x v="3"/>
    <s v="plays"/>
    <m/>
  </r>
  <r>
    <n v="516"/>
    <s v="Morales-Odonnell"/>
    <s v="Exclusive 5thgeneration structure"/>
    <n v="125400"/>
    <n v="53324"/>
    <x v="0"/>
    <n v="846"/>
    <s v="US"/>
    <s v="USD"/>
    <n v="1281070800"/>
    <n v="1284354000"/>
    <x v="194"/>
    <d v="2010-09-13T05:00:00"/>
    <b v="0"/>
    <b v="0"/>
    <s v="publishing/nonfiction"/>
    <n v="0.43197767145135568"/>
    <n v="27085"/>
    <x v="5"/>
    <s v="nonfiction"/>
    <m/>
  </r>
  <r>
    <n v="517"/>
    <s v="Ramirez LLC"/>
    <s v="Multi-tiered maximized orchestration"/>
    <n v="5900"/>
    <n v="6608"/>
    <x v="1"/>
    <n v="78"/>
    <s v="US"/>
    <s v="USD"/>
    <n v="1493960400"/>
    <n v="1494392400"/>
    <x v="483"/>
    <d v="2017-05-10T05:00:00"/>
    <b v="0"/>
    <b v="0"/>
    <s v="food/food trucks"/>
    <n v="1.1332203389830509"/>
    <n v="3343"/>
    <x v="0"/>
    <s v="food trucks"/>
    <m/>
  </r>
  <r>
    <n v="518"/>
    <s v="Ramirez Group"/>
    <s v="Open-architected uniform instruction set"/>
    <n v="8800"/>
    <n v="622"/>
    <x v="0"/>
    <n v="10"/>
    <s v="US"/>
    <s v="USD"/>
    <n v="1519365600"/>
    <n v="1519538400"/>
    <x v="484"/>
    <d v="2018-02-25T06:00:00"/>
    <b v="0"/>
    <b v="1"/>
    <s v="film &amp; video/animation"/>
    <n v="7.1818181818181823E-2"/>
    <n v="316"/>
    <x v="4"/>
    <s v="animation"/>
    <m/>
  </r>
  <r>
    <n v="519"/>
    <s v="Marsh-Coleman"/>
    <s v="Exclusive asymmetric analyzer"/>
    <n v="177700"/>
    <n v="180802"/>
    <x v="1"/>
    <n v="1773"/>
    <s v="US"/>
    <s v="USD"/>
    <n v="1420696800"/>
    <n v="1421906400"/>
    <x v="355"/>
    <d v="2015-01-22T06:00:00"/>
    <b v="0"/>
    <b v="1"/>
    <s v="music/rock"/>
    <n v="1.0274338773213281"/>
    <n v="91287.5"/>
    <x v="1"/>
    <s v="rock"/>
    <m/>
  </r>
  <r>
    <n v="520"/>
    <s v="Frederick, Jenkins and Collins"/>
    <s v="Organic radical collaboration"/>
    <n v="800"/>
    <n v="3406"/>
    <x v="1"/>
    <n v="32"/>
    <s v="US"/>
    <s v="USD"/>
    <n v="1555650000"/>
    <n v="1555909200"/>
    <x v="485"/>
    <d v="2019-04-22T05:00:00"/>
    <b v="0"/>
    <b v="0"/>
    <s v="theater/plays"/>
    <n v="4.2975000000000003"/>
    <n v="1719"/>
    <x v="3"/>
    <s v="plays"/>
    <m/>
  </r>
  <r>
    <n v="521"/>
    <s v="Wilson Ltd"/>
    <s v="Function-based multi-state software"/>
    <n v="7600"/>
    <n v="11061"/>
    <x v="1"/>
    <n v="369"/>
    <s v="US"/>
    <s v="USD"/>
    <n v="1471928400"/>
    <n v="1472446800"/>
    <x v="486"/>
    <d v="2016-08-29T05:00:00"/>
    <b v="0"/>
    <b v="1"/>
    <s v="film &amp; video/drama"/>
    <n v="1.5039473684210527"/>
    <n v="5715"/>
    <x v="4"/>
    <s v="drama"/>
    <m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x v="487"/>
    <d v="2012-07-15T05:00:00"/>
    <b v="0"/>
    <b v="0"/>
    <s v="film &amp; video/shorts"/>
    <n v="0.32831683168316833"/>
    <n v="8290"/>
    <x v="4"/>
    <s v="shorts"/>
    <m/>
  </r>
  <r>
    <n v="523"/>
    <s v="Underwood, James and Jones"/>
    <s v="Triple-buffered holistic ability"/>
    <n v="900"/>
    <n v="6303"/>
    <x v="1"/>
    <n v="89"/>
    <s v="US"/>
    <s v="USD"/>
    <n v="1267682400"/>
    <n v="1268114400"/>
    <x v="488"/>
    <d v="2010-03-09T06:00:00"/>
    <b v="0"/>
    <b v="0"/>
    <s v="film &amp; video/shorts"/>
    <n v="7.1022222222222222"/>
    <n v="3196"/>
    <x v="4"/>
    <s v="shorts"/>
    <m/>
  </r>
  <r>
    <n v="524"/>
    <s v="Johnson-Contreras"/>
    <s v="Diverse scalable superstructure"/>
    <n v="96700"/>
    <n v="81136"/>
    <x v="0"/>
    <n v="1979"/>
    <s v="US"/>
    <s v="USD"/>
    <n v="1272258000"/>
    <n v="1273381200"/>
    <x v="489"/>
    <d v="2010-05-09T05:00:00"/>
    <b v="0"/>
    <b v="0"/>
    <s v="theater/plays"/>
    <n v="0.85951396070320574"/>
    <n v="41557.5"/>
    <x v="3"/>
    <s v="plays"/>
    <m/>
  </r>
  <r>
    <n v="525"/>
    <s v="Greene, Lloyd and Sims"/>
    <s v="Balanced leadingedge data-warehouse"/>
    <n v="2100"/>
    <n v="1768"/>
    <x v="0"/>
    <n v="63"/>
    <s v="US"/>
    <s v="USD"/>
    <n v="1290492000"/>
    <n v="1290837600"/>
    <x v="490"/>
    <d v="2010-11-27T06:00:00"/>
    <b v="0"/>
    <b v="0"/>
    <s v="technology/wearables"/>
    <n v="0.87190476190476196"/>
    <n v="915.5"/>
    <x v="2"/>
    <s v="wearables"/>
    <m/>
  </r>
  <r>
    <n v="526"/>
    <s v="Smith-Sparks"/>
    <s v="Digitized bandwidth-monitored open architecture"/>
    <n v="8300"/>
    <n v="12944"/>
    <x v="1"/>
    <n v="147"/>
    <s v="US"/>
    <s v="USD"/>
    <n v="1451109600"/>
    <n v="1454306400"/>
    <x v="312"/>
    <d v="2016-02-01T06:00:00"/>
    <b v="0"/>
    <b v="1"/>
    <s v="theater/plays"/>
    <n v="1.5772289156626507"/>
    <n v="6545.5"/>
    <x v="3"/>
    <s v="plays"/>
    <m/>
  </r>
  <r>
    <n v="527"/>
    <s v="Rosario-Smith"/>
    <s v="Enterprise-wide intermediate portal"/>
    <n v="189200"/>
    <n v="188480"/>
    <x v="0"/>
    <n v="6080"/>
    <s v="CA"/>
    <s v="CAD"/>
    <n v="1454652000"/>
    <n v="1457762400"/>
    <x v="491"/>
    <d v="2016-03-12T06:00:00"/>
    <b v="0"/>
    <b v="0"/>
    <s v="film &amp; video/animation"/>
    <n v="1.0283298097251585"/>
    <n v="97280"/>
    <x v="4"/>
    <s v="animation"/>
    <m/>
  </r>
  <r>
    <n v="528"/>
    <s v="Avila, Ford and Welch"/>
    <s v="Focused leadingedge matrix"/>
    <n v="9000"/>
    <n v="7227"/>
    <x v="0"/>
    <n v="80"/>
    <s v="GB"/>
    <s v="GBP"/>
    <n v="1385186400"/>
    <n v="1389074400"/>
    <x v="492"/>
    <d v="2014-01-07T06:00:00"/>
    <b v="0"/>
    <b v="0"/>
    <s v="music/indie rock"/>
    <n v="0.81188888888888888"/>
    <n v="3653.5"/>
    <x v="1"/>
    <s v="indie rock"/>
    <m/>
  </r>
  <r>
    <n v="529"/>
    <s v="Gallegos Inc"/>
    <s v="Seamless logistical encryption"/>
    <n v="5100"/>
    <n v="574"/>
    <x v="0"/>
    <n v="9"/>
    <s v="US"/>
    <s v="USD"/>
    <n v="1399698000"/>
    <n v="1402117200"/>
    <x v="493"/>
    <d v="2014-06-07T05:00:00"/>
    <b v="0"/>
    <b v="0"/>
    <s v="games/video games"/>
    <n v="0.11431372549019608"/>
    <n v="291.5"/>
    <x v="6"/>
    <s v="video games"/>
    <m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x v="494"/>
    <d v="2010-09-14T05:00:00"/>
    <b v="0"/>
    <b v="1"/>
    <s v="publishing/fiction"/>
    <n v="0.93440000000000001"/>
    <n v="49056"/>
    <x v="5"/>
    <s v="fiction"/>
    <m/>
  </r>
  <r>
    <n v="531"/>
    <s v="Berry-Richardson"/>
    <s v="Automated zero tolerance implementation"/>
    <n v="186700"/>
    <n v="178338"/>
    <x v="2"/>
    <n v="3640"/>
    <s v="CH"/>
    <s v="CHF"/>
    <n v="1384149600"/>
    <n v="1388988000"/>
    <x v="495"/>
    <d v="2014-01-06T06:00:00"/>
    <b v="0"/>
    <b v="0"/>
    <s v="games/video games"/>
    <n v="0.9747080878414569"/>
    <n v="90989"/>
    <x v="6"/>
    <s v="video games"/>
    <m/>
  </r>
  <r>
    <n v="532"/>
    <s v="Cordova-Torres"/>
    <s v="Pre-emptive grid-enabled contingency"/>
    <n v="1600"/>
    <n v="8046"/>
    <x v="1"/>
    <n v="126"/>
    <s v="CA"/>
    <s v="CAD"/>
    <n v="1516860000"/>
    <n v="1516946400"/>
    <x v="496"/>
    <d v="2018-01-26T06:00:00"/>
    <b v="0"/>
    <b v="0"/>
    <s v="theater/plays"/>
    <n v="5.1074999999999999"/>
    <n v="4086"/>
    <x v="3"/>
    <s v="plays"/>
    <m/>
  </r>
  <r>
    <n v="533"/>
    <s v="Holt, Bernard and Johnson"/>
    <s v="Multi-lateral didactic encoding"/>
    <n v="115600"/>
    <n v="184086"/>
    <x v="1"/>
    <n v="2218"/>
    <s v="GB"/>
    <s v="GBP"/>
    <n v="1374642000"/>
    <n v="1377752400"/>
    <x v="497"/>
    <d v="2013-08-29T05:00:00"/>
    <b v="0"/>
    <b v="0"/>
    <s v="music/indie rock"/>
    <n v="1.6116262975778546"/>
    <n v="93152"/>
    <x v="1"/>
    <s v="indie rock"/>
    <m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x v="498"/>
    <d v="2018-08-18T05:00:00"/>
    <b v="0"/>
    <b v="1"/>
    <s v="film &amp; video/drama"/>
    <n v="0.15295173961840627"/>
    <n v="6814"/>
    <x v="4"/>
    <s v="drama"/>
    <m/>
  </r>
  <r>
    <n v="535"/>
    <s v="Garrison LLC"/>
    <s v="Profit-focused 24/7 data-warehouse"/>
    <n v="2600"/>
    <n v="12533"/>
    <x v="1"/>
    <n v="202"/>
    <s v="IT"/>
    <s v="EUR"/>
    <n v="1528434000"/>
    <n v="1528606800"/>
    <x v="499"/>
    <d v="2018-06-10T05:00:00"/>
    <b v="0"/>
    <b v="1"/>
    <s v="theater/plays"/>
    <n v="4.898076923076923"/>
    <n v="6367.5"/>
    <x v="3"/>
    <s v="plays"/>
    <m/>
  </r>
  <r>
    <n v="536"/>
    <s v="Shannon-Olson"/>
    <s v="Enhanced methodical middleware"/>
    <n v="9800"/>
    <n v="14697"/>
    <x v="1"/>
    <n v="140"/>
    <s v="IT"/>
    <s v="EUR"/>
    <n v="1282626000"/>
    <n v="1284872400"/>
    <x v="500"/>
    <d v="2010-09-19T05:00:00"/>
    <b v="0"/>
    <b v="0"/>
    <s v="publishing/fiction"/>
    <n v="1.5139795918367347"/>
    <n v="7418.5"/>
    <x v="5"/>
    <s v="fiction"/>
    <m/>
  </r>
  <r>
    <n v="537"/>
    <s v="Murillo-Mcfarland"/>
    <s v="Synchronized client-driven projection"/>
    <n v="84400"/>
    <n v="98935"/>
    <x v="1"/>
    <n v="1052"/>
    <s v="DK"/>
    <s v="DKK"/>
    <n v="1535605200"/>
    <n v="1537592400"/>
    <x v="501"/>
    <d v="2018-09-22T05:00:00"/>
    <b v="1"/>
    <b v="1"/>
    <s v="film &amp; video/documentary"/>
    <n v="1.1846800947867298"/>
    <n v="49993.5"/>
    <x v="4"/>
    <s v="documentary"/>
    <m/>
  </r>
  <r>
    <n v="538"/>
    <s v="Young, Gilbert and Escobar"/>
    <s v="Networked didactic time-frame"/>
    <n v="151300"/>
    <n v="57034"/>
    <x v="0"/>
    <n v="1296"/>
    <s v="US"/>
    <s v="USD"/>
    <n v="1379826000"/>
    <n v="1381208400"/>
    <x v="502"/>
    <d v="2013-10-08T05:00:00"/>
    <b v="0"/>
    <b v="0"/>
    <s v="games/mobile games"/>
    <n v="0.38552544613350959"/>
    <n v="29165"/>
    <x v="6"/>
    <s v="mobile games"/>
    <m/>
  </r>
  <r>
    <n v="539"/>
    <s v="Thomas, Welch and Santana"/>
    <s v="Assimilated exuding toolset"/>
    <n v="9800"/>
    <n v="7120"/>
    <x v="0"/>
    <n v="77"/>
    <s v="US"/>
    <s v="USD"/>
    <n v="1561957200"/>
    <n v="1562475600"/>
    <x v="503"/>
    <d v="2019-07-07T05:00:00"/>
    <b v="0"/>
    <b v="1"/>
    <s v="food/food trucks"/>
    <n v="0.7343877551020408"/>
    <n v="3598.5"/>
    <x v="0"/>
    <s v="food trucks"/>
    <m/>
  </r>
  <r>
    <n v="540"/>
    <s v="Brown-Pena"/>
    <s v="Front-line client-server secured line"/>
    <n v="5300"/>
    <n v="14097"/>
    <x v="1"/>
    <n v="247"/>
    <s v="US"/>
    <s v="USD"/>
    <n v="1525496400"/>
    <n v="1527397200"/>
    <x v="504"/>
    <d v="2018-05-27T05:00:00"/>
    <b v="0"/>
    <b v="0"/>
    <s v="photography/photography books"/>
    <n v="2.7064150943396226"/>
    <n v="7172"/>
    <x v="7"/>
    <s v="photography books"/>
    <m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x v="505"/>
    <d v="2015-07-06T05:00:00"/>
    <b v="0"/>
    <b v="0"/>
    <s v="games/mobile games"/>
    <n v="0.2442752808988764"/>
    <n v="21740.5"/>
    <x v="6"/>
    <s v="mobile games"/>
    <m/>
  </r>
  <r>
    <n v="542"/>
    <s v="Harrison-Bridges"/>
    <s v="Profit-focused exuding moderator"/>
    <n v="77000"/>
    <n v="1930"/>
    <x v="0"/>
    <n v="49"/>
    <s v="GB"/>
    <s v="GBP"/>
    <n v="1453442400"/>
    <n v="1456034400"/>
    <x v="506"/>
    <d v="2016-02-21T06:00:00"/>
    <b v="0"/>
    <b v="0"/>
    <s v="music/indie rock"/>
    <n v="2.5701298701298701E-2"/>
    <n v="989.5"/>
    <x v="1"/>
    <s v="indie rock"/>
    <m/>
  </r>
  <r>
    <n v="543"/>
    <s v="Johnson, Murphy and Peterson"/>
    <s v="Cross-group high-level moderator"/>
    <n v="84900"/>
    <n v="13864"/>
    <x v="0"/>
    <n v="180"/>
    <s v="US"/>
    <s v="USD"/>
    <n v="1378875600"/>
    <n v="1380171600"/>
    <x v="507"/>
    <d v="2013-09-26T05:00:00"/>
    <b v="0"/>
    <b v="0"/>
    <s v="games/video games"/>
    <n v="0.16541813898704358"/>
    <n v="7022"/>
    <x v="6"/>
    <s v="video games"/>
    <m/>
  </r>
  <r>
    <n v="544"/>
    <s v="Taylor Inc"/>
    <s v="Public-key 3rdgeneration system engine"/>
    <n v="2800"/>
    <n v="7742"/>
    <x v="1"/>
    <n v="84"/>
    <s v="US"/>
    <s v="USD"/>
    <n v="1452232800"/>
    <n v="1453356000"/>
    <x v="508"/>
    <d v="2016-01-21T06:00:00"/>
    <b v="0"/>
    <b v="0"/>
    <s v="music/rock"/>
    <n v="2.7949999999999999"/>
    <n v="3913"/>
    <x v="1"/>
    <s v="rock"/>
    <m/>
  </r>
  <r>
    <n v="545"/>
    <s v="Deleon and Sons"/>
    <s v="Organized value-added access"/>
    <n v="184800"/>
    <n v="164109"/>
    <x v="0"/>
    <n v="2690"/>
    <s v="US"/>
    <s v="USD"/>
    <n v="1577253600"/>
    <n v="1578981600"/>
    <x v="509"/>
    <d v="2020-01-14T06:00:00"/>
    <b v="0"/>
    <b v="0"/>
    <s v="theater/plays"/>
    <n v="0.90259199134199131"/>
    <n v="83399.5"/>
    <x v="3"/>
    <s v="plays"/>
    <m/>
  </r>
  <r>
    <n v="546"/>
    <s v="Benjamin, Paul and Ferguson"/>
    <s v="Cloned global Graphical User Interface"/>
    <n v="4200"/>
    <n v="6870"/>
    <x v="1"/>
    <n v="88"/>
    <s v="US"/>
    <s v="USD"/>
    <n v="1537160400"/>
    <n v="1537419600"/>
    <x v="510"/>
    <d v="2018-09-20T05:00:00"/>
    <b v="0"/>
    <b v="1"/>
    <s v="theater/plays"/>
    <n v="1.6566666666666667"/>
    <n v="3479"/>
    <x v="3"/>
    <s v="plays"/>
    <m/>
  </r>
  <r>
    <n v="547"/>
    <s v="Hardin-Dixon"/>
    <s v="Focused solution-oriented matrix"/>
    <n v="1300"/>
    <n v="12597"/>
    <x v="1"/>
    <n v="156"/>
    <s v="US"/>
    <s v="USD"/>
    <n v="1422165600"/>
    <n v="1423202400"/>
    <x v="511"/>
    <d v="2015-02-06T06:00:00"/>
    <b v="0"/>
    <b v="0"/>
    <s v="film &amp; video/drama"/>
    <n v="9.81"/>
    <n v="6376.5"/>
    <x v="4"/>
    <s v="drama"/>
    <m/>
  </r>
  <r>
    <n v="548"/>
    <s v="York-Pitts"/>
    <s v="Monitored discrete toolset"/>
    <n v="66100"/>
    <n v="179074"/>
    <x v="1"/>
    <n v="2985"/>
    <s v="US"/>
    <s v="USD"/>
    <n v="1459486800"/>
    <n v="1460610000"/>
    <x v="512"/>
    <d v="2016-04-14T05:00:00"/>
    <b v="0"/>
    <b v="0"/>
    <s v="theater/plays"/>
    <n v="2.7542965204236007"/>
    <n v="91029.5"/>
    <x v="3"/>
    <s v="plays"/>
    <m/>
  </r>
  <r>
    <n v="549"/>
    <s v="Jarvis and Sons"/>
    <s v="Business-focused intermediate system engine"/>
    <n v="29500"/>
    <n v="83843"/>
    <x v="1"/>
    <n v="762"/>
    <s v="US"/>
    <s v="USD"/>
    <n v="1369717200"/>
    <n v="1370494800"/>
    <x v="513"/>
    <d v="2013-06-06T05:00:00"/>
    <b v="0"/>
    <b v="0"/>
    <s v="technology/wearables"/>
    <n v="2.8679661016949152"/>
    <n v="42302.5"/>
    <x v="2"/>
    <s v="wearables"/>
    <m/>
  </r>
  <r>
    <n v="550"/>
    <s v="Morrison-Henderson"/>
    <s v="De-engineered disintermediate encoding"/>
    <n v="100"/>
    <n v="4"/>
    <x v="3"/>
    <n v="1"/>
    <s v="CH"/>
    <s v="CHF"/>
    <n v="1330495200"/>
    <n v="1332306000"/>
    <x v="514"/>
    <d v="2012-03-21T05:00:00"/>
    <b v="0"/>
    <b v="0"/>
    <s v="music/indie rock"/>
    <n v="0.05"/>
    <n v="2.5"/>
    <x v="1"/>
    <s v="indie rock"/>
    <m/>
  </r>
  <r>
    <n v="551"/>
    <s v="Martin-James"/>
    <s v="Streamlined upward-trending analyzer"/>
    <n v="180100"/>
    <n v="105598"/>
    <x v="0"/>
    <n v="2779"/>
    <s v="AU"/>
    <s v="AUD"/>
    <n v="1419055200"/>
    <n v="1422511200"/>
    <x v="515"/>
    <d v="2015-01-29T06:00:00"/>
    <b v="0"/>
    <b v="1"/>
    <s v="technology/web"/>
    <n v="0.60176013325930033"/>
    <n v="54188.5"/>
    <x v="2"/>
    <s v="web"/>
    <m/>
  </r>
  <r>
    <n v="552"/>
    <s v="Mercer, Solomon and Singleton"/>
    <s v="Distributed human-resource policy"/>
    <n v="9000"/>
    <n v="8866"/>
    <x v="0"/>
    <n v="92"/>
    <s v="US"/>
    <s v="USD"/>
    <n v="1480140000"/>
    <n v="1480312800"/>
    <x v="516"/>
    <d v="2016-11-28T06:00:00"/>
    <b v="0"/>
    <b v="0"/>
    <s v="theater/plays"/>
    <n v="0.99533333333333329"/>
    <n v="4479"/>
    <x v="3"/>
    <s v="plays"/>
    <m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x v="517"/>
    <d v="2011-01-03T06:00:00"/>
    <b v="0"/>
    <b v="0"/>
    <s v="music/rock"/>
    <n v="0.44577960140679951"/>
    <n v="38025"/>
    <x v="1"/>
    <s v="rock"/>
    <m/>
  </r>
  <r>
    <n v="554"/>
    <s v="Ritter PLC"/>
    <s v="Multi-channeled upward-trending application"/>
    <n v="9500"/>
    <n v="14408"/>
    <x v="1"/>
    <n v="554"/>
    <s v="CA"/>
    <s v="CAD"/>
    <n v="1482127200"/>
    <n v="1482645600"/>
    <x v="518"/>
    <d v="2016-12-25T06:00:00"/>
    <b v="0"/>
    <b v="0"/>
    <s v="music/indie rock"/>
    <n v="1.5749473684210527"/>
    <n v="7481"/>
    <x v="1"/>
    <s v="indie rock"/>
    <m/>
  </r>
  <r>
    <n v="555"/>
    <s v="Anderson Group"/>
    <s v="Organic maximized database"/>
    <n v="6300"/>
    <n v="14089"/>
    <x v="1"/>
    <n v="135"/>
    <s v="DK"/>
    <s v="DKK"/>
    <n v="1396414800"/>
    <n v="1399093200"/>
    <x v="519"/>
    <d v="2014-05-03T05:00:00"/>
    <b v="0"/>
    <b v="0"/>
    <s v="music/rock"/>
    <n v="2.2577777777777777"/>
    <n v="7112"/>
    <x v="1"/>
    <s v="rock"/>
    <m/>
  </r>
  <r>
    <n v="556"/>
    <s v="Smith and Sons"/>
    <s v="Grass-roots 24/7 attitude"/>
    <n v="5200"/>
    <n v="12467"/>
    <x v="1"/>
    <n v="122"/>
    <s v="US"/>
    <s v="USD"/>
    <n v="1315285200"/>
    <n v="1315890000"/>
    <x v="520"/>
    <d v="2011-09-13T05:00:00"/>
    <b v="0"/>
    <b v="1"/>
    <s v="publishing/translations"/>
    <n v="2.4209615384615386"/>
    <n v="6294.5"/>
    <x v="5"/>
    <s v="translations"/>
    <m/>
  </r>
  <r>
    <n v="557"/>
    <s v="Lam-Hamilton"/>
    <s v="Team-oriented global strategy"/>
    <n v="6000"/>
    <n v="11960"/>
    <x v="1"/>
    <n v="221"/>
    <s v="US"/>
    <s v="USD"/>
    <n v="1443762000"/>
    <n v="1444021200"/>
    <x v="521"/>
    <d v="2015-10-05T05:00:00"/>
    <b v="0"/>
    <b v="1"/>
    <s v="film &amp; video/science fiction"/>
    <n v="2.0301666666666667"/>
    <n v="6090.5"/>
    <x v="4"/>
    <s v="science fiction"/>
    <m/>
  </r>
  <r>
    <n v="558"/>
    <s v="Ho Ltd"/>
    <s v="Enhanced client-driven capacity"/>
    <n v="5800"/>
    <n v="7966"/>
    <x v="1"/>
    <n v="126"/>
    <s v="US"/>
    <s v="USD"/>
    <n v="1456293600"/>
    <n v="1460005200"/>
    <x v="522"/>
    <d v="2016-04-07T05:00:00"/>
    <b v="0"/>
    <b v="0"/>
    <s v="theater/plays"/>
    <n v="1.3951724137931034"/>
    <n v="4046"/>
    <x v="3"/>
    <s v="plays"/>
    <m/>
  </r>
  <r>
    <n v="559"/>
    <s v="Brown, Estrada and Jensen"/>
    <s v="Exclusive systematic productivity"/>
    <n v="105300"/>
    <n v="106321"/>
    <x v="1"/>
    <n v="1022"/>
    <s v="US"/>
    <s v="USD"/>
    <n v="1470114000"/>
    <n v="1470718800"/>
    <x v="523"/>
    <d v="2016-08-09T05:00:00"/>
    <b v="0"/>
    <b v="0"/>
    <s v="theater/plays"/>
    <n v="1.0194017094017094"/>
    <n v="53671.5"/>
    <x v="3"/>
    <s v="plays"/>
    <m/>
  </r>
  <r>
    <n v="560"/>
    <s v="Hunt LLC"/>
    <s v="Re-engineered radical policy"/>
    <n v="20000"/>
    <n v="158832"/>
    <x v="1"/>
    <n v="3177"/>
    <s v="US"/>
    <s v="USD"/>
    <n v="1321596000"/>
    <n v="1325052000"/>
    <x v="524"/>
    <d v="2011-12-28T06:00:00"/>
    <b v="0"/>
    <b v="0"/>
    <s v="film &amp; video/animation"/>
    <n v="8.1004500000000004"/>
    <n v="81004.5"/>
    <x v="4"/>
    <s v="animation"/>
    <m/>
  </r>
  <r>
    <n v="561"/>
    <s v="Fowler-Smith"/>
    <s v="Down-sized logistical adapter"/>
    <n v="3000"/>
    <n v="11091"/>
    <x v="1"/>
    <n v="198"/>
    <s v="CH"/>
    <s v="CHF"/>
    <n v="1318827600"/>
    <n v="1319000400"/>
    <x v="525"/>
    <d v="2011-10-19T05:00:00"/>
    <b v="0"/>
    <b v="0"/>
    <s v="theater/plays"/>
    <n v="3.7629999999999999"/>
    <n v="5644.5"/>
    <x v="3"/>
    <s v="plays"/>
    <m/>
  </r>
  <r>
    <n v="562"/>
    <s v="Blair Inc"/>
    <s v="Configurable bandwidth-monitored throughput"/>
    <n v="9900"/>
    <n v="1269"/>
    <x v="0"/>
    <n v="26"/>
    <s v="CH"/>
    <s v="CHF"/>
    <n v="1552366800"/>
    <n v="1552539600"/>
    <x v="188"/>
    <d v="2019-03-14T05:00:00"/>
    <b v="0"/>
    <b v="0"/>
    <s v="music/rock"/>
    <n v="0.13080808080808082"/>
    <n v="647.5"/>
    <x v="1"/>
    <s v="rock"/>
    <m/>
  </r>
  <r>
    <n v="563"/>
    <s v="Kelley, Stanton and Sanchez"/>
    <s v="Optional tangible pricing structure"/>
    <n v="3700"/>
    <n v="5107"/>
    <x v="1"/>
    <n v="85"/>
    <s v="AU"/>
    <s v="AUD"/>
    <n v="1542088800"/>
    <n v="1543816800"/>
    <x v="526"/>
    <d v="2018-12-03T06:00:00"/>
    <b v="0"/>
    <b v="0"/>
    <s v="film &amp; video/documentary"/>
    <n v="1.4032432432432433"/>
    <n v="2596"/>
    <x v="4"/>
    <s v="documentary"/>
    <m/>
  </r>
  <r>
    <n v="564"/>
    <s v="Hernandez-Macdonald"/>
    <s v="Organic high-level implementation"/>
    <n v="168700"/>
    <n v="141393"/>
    <x v="0"/>
    <n v="1790"/>
    <s v="US"/>
    <s v="USD"/>
    <n v="1426395600"/>
    <n v="1427086800"/>
    <x v="527"/>
    <d v="2015-03-23T05:00:00"/>
    <b v="0"/>
    <b v="0"/>
    <s v="theater/plays"/>
    <n v="0.84874333135743929"/>
    <n v="71591.5"/>
    <x v="3"/>
    <s v="plays"/>
    <m/>
  </r>
  <r>
    <n v="565"/>
    <s v="Joseph LLC"/>
    <s v="Decentralized logistical collaboration"/>
    <n v="94900"/>
    <n v="194166"/>
    <x v="1"/>
    <n v="3596"/>
    <s v="US"/>
    <s v="USD"/>
    <n v="1321336800"/>
    <n v="1323064800"/>
    <x v="528"/>
    <d v="2011-12-05T06:00:00"/>
    <b v="0"/>
    <b v="0"/>
    <s v="theater/plays"/>
    <n v="2.0838988408851424"/>
    <n v="98881"/>
    <x v="3"/>
    <s v="plays"/>
    <m/>
  </r>
  <r>
    <n v="566"/>
    <s v="Webb-Smith"/>
    <s v="Advanced content-based installation"/>
    <n v="9300"/>
    <n v="4124"/>
    <x v="0"/>
    <n v="37"/>
    <s v="US"/>
    <s v="USD"/>
    <n v="1456293600"/>
    <n v="1458277200"/>
    <x v="522"/>
    <d v="2016-03-18T05:00:00"/>
    <b v="0"/>
    <b v="1"/>
    <s v="music/electric music"/>
    <n v="0.4474193548387097"/>
    <n v="2080.5"/>
    <x v="1"/>
    <s v="electric music"/>
    <m/>
  </r>
  <r>
    <n v="567"/>
    <s v="Johns PLC"/>
    <s v="Distributed high-level open architecture"/>
    <n v="6800"/>
    <n v="14865"/>
    <x v="1"/>
    <n v="244"/>
    <s v="US"/>
    <s v="USD"/>
    <n v="1404968400"/>
    <n v="1405141200"/>
    <x v="529"/>
    <d v="2014-07-12T05:00:00"/>
    <b v="0"/>
    <b v="0"/>
    <s v="music/rock"/>
    <n v="2.2219117647058821"/>
    <n v="7554.5"/>
    <x v="1"/>
    <s v="rock"/>
    <m/>
  </r>
  <r>
    <n v="568"/>
    <s v="Hardin-Foley"/>
    <s v="Synergized zero tolerance help-desk"/>
    <n v="72400"/>
    <n v="134688"/>
    <x v="1"/>
    <n v="5180"/>
    <s v="US"/>
    <s v="USD"/>
    <n v="1279170000"/>
    <n v="1283058000"/>
    <x v="530"/>
    <d v="2010-08-29T05:00:00"/>
    <b v="0"/>
    <b v="0"/>
    <s v="theater/plays"/>
    <n v="1.9318784530386741"/>
    <n v="69934"/>
    <x v="3"/>
    <s v="plays"/>
    <m/>
  </r>
  <r>
    <n v="569"/>
    <s v="Fischer, Fowler and Arnold"/>
    <s v="Extended multi-tasking definition"/>
    <n v="20100"/>
    <n v="47705"/>
    <x v="1"/>
    <n v="589"/>
    <s v="IT"/>
    <s v="EUR"/>
    <n v="1294725600"/>
    <n v="1295762400"/>
    <x v="531"/>
    <d v="2011-01-23T06:00:00"/>
    <b v="0"/>
    <b v="0"/>
    <s v="film &amp; video/animation"/>
    <n v="2.4026865671641793"/>
    <n v="24147"/>
    <x v="4"/>
    <s v="animation"/>
    <m/>
  </r>
  <r>
    <n v="570"/>
    <s v="Martinez-Juarez"/>
    <s v="Realigned uniform knowledge user"/>
    <n v="31200"/>
    <n v="95364"/>
    <x v="1"/>
    <n v="2725"/>
    <s v="US"/>
    <s v="USD"/>
    <n v="1419055200"/>
    <n v="1419573600"/>
    <x v="515"/>
    <d v="2014-12-26T06:00:00"/>
    <b v="0"/>
    <b v="1"/>
    <s v="music/rock"/>
    <n v="3.143878205128205"/>
    <n v="49044.5"/>
    <x v="1"/>
    <s v="rock"/>
    <m/>
  </r>
  <r>
    <n v="571"/>
    <s v="Wilson and Sons"/>
    <s v="Monitored grid-enabled model"/>
    <n v="3500"/>
    <n v="3295"/>
    <x v="0"/>
    <n v="35"/>
    <s v="IT"/>
    <s v="EUR"/>
    <n v="1434690000"/>
    <n v="1438750800"/>
    <x v="532"/>
    <d v="2015-08-05T05:00:00"/>
    <b v="0"/>
    <b v="0"/>
    <s v="film &amp; video/shorts"/>
    <n v="0.9514285714285714"/>
    <n v="1665"/>
    <x v="4"/>
    <s v="shorts"/>
    <m/>
  </r>
  <r>
    <n v="572"/>
    <s v="Clements Group"/>
    <s v="Assimilated actuating policy"/>
    <n v="9000"/>
    <n v="4896"/>
    <x v="3"/>
    <n v="94"/>
    <s v="US"/>
    <s v="USD"/>
    <n v="1443416400"/>
    <n v="1444798800"/>
    <x v="533"/>
    <d v="2015-10-14T05:00:00"/>
    <b v="0"/>
    <b v="1"/>
    <s v="music/rock"/>
    <n v="0.55444444444444441"/>
    <n v="2495"/>
    <x v="1"/>
    <s v="rock"/>
    <m/>
  </r>
  <r>
    <n v="573"/>
    <s v="Valenzuela-Cook"/>
    <s v="Total incremental productivity"/>
    <n v="6700"/>
    <n v="7496"/>
    <x v="1"/>
    <n v="300"/>
    <s v="US"/>
    <s v="USD"/>
    <n v="1399006800"/>
    <n v="1399179600"/>
    <x v="409"/>
    <d v="2014-05-04T05:00:00"/>
    <b v="0"/>
    <b v="0"/>
    <s v="journalism/audio"/>
    <n v="1.1635820895522389"/>
    <n v="3898"/>
    <x v="8"/>
    <s v="audio"/>
    <m/>
  </r>
  <r>
    <n v="574"/>
    <s v="Parker, Haley and Foster"/>
    <s v="Adaptive local task-force"/>
    <n v="2700"/>
    <n v="9967"/>
    <x v="1"/>
    <n v="144"/>
    <s v="US"/>
    <s v="USD"/>
    <n v="1575698400"/>
    <n v="1576562400"/>
    <x v="534"/>
    <d v="2019-12-17T06:00:00"/>
    <b v="0"/>
    <b v="1"/>
    <s v="food/food trucks"/>
    <n v="3.7448148148148146"/>
    <n v="5055.5"/>
    <x v="0"/>
    <s v="food trucks"/>
    <m/>
  </r>
  <r>
    <n v="575"/>
    <s v="Fuentes LLC"/>
    <s v="Universal zero-defect concept"/>
    <n v="83300"/>
    <n v="52421"/>
    <x v="0"/>
    <n v="558"/>
    <s v="US"/>
    <s v="USD"/>
    <n v="1400562000"/>
    <n v="1400821200"/>
    <x v="53"/>
    <d v="2014-05-23T05:00:00"/>
    <b v="0"/>
    <b v="1"/>
    <s v="theater/plays"/>
    <n v="0.63600240096038418"/>
    <n v="26489.5"/>
    <x v="3"/>
    <s v="plays"/>
    <m/>
  </r>
  <r>
    <n v="576"/>
    <s v="Moran and Sons"/>
    <s v="Object-based bottom-line superstructure"/>
    <n v="9700"/>
    <n v="6298"/>
    <x v="0"/>
    <n v="64"/>
    <s v="US"/>
    <s v="USD"/>
    <n v="1509512400"/>
    <n v="1510984800"/>
    <x v="535"/>
    <d v="2017-11-18T06:00:00"/>
    <b v="0"/>
    <b v="0"/>
    <s v="theater/plays"/>
    <n v="0.65587628865979386"/>
    <n v="3181"/>
    <x v="3"/>
    <s v="plays"/>
    <m/>
  </r>
  <r>
    <n v="577"/>
    <s v="Stevens Inc"/>
    <s v="Adaptive 24hour projection"/>
    <n v="8200"/>
    <n v="1546"/>
    <x v="3"/>
    <n v="37"/>
    <s v="US"/>
    <s v="USD"/>
    <n v="1299823200"/>
    <n v="1302066000"/>
    <x v="536"/>
    <d v="2011-04-06T05:00:00"/>
    <b v="0"/>
    <b v="0"/>
    <s v="music/jazz"/>
    <n v="0.19304878048780488"/>
    <n v="791.5"/>
    <x v="1"/>
    <s v="jazz"/>
    <m/>
  </r>
  <r>
    <n v="578"/>
    <s v="Martinez-Johnson"/>
    <s v="Sharable radical toolset"/>
    <n v="96500"/>
    <n v="16168"/>
    <x v="0"/>
    <n v="245"/>
    <s v="US"/>
    <s v="USD"/>
    <n v="1322719200"/>
    <n v="1322978400"/>
    <x v="537"/>
    <d v="2011-12-04T06:00:00"/>
    <b v="0"/>
    <b v="0"/>
    <s v="film &amp; video/science fiction"/>
    <n v="0.17008290155440414"/>
    <n v="8206.5"/>
    <x v="4"/>
    <s v="science fiction"/>
    <m/>
  </r>
  <r>
    <n v="579"/>
    <s v="Franklin Inc"/>
    <s v="Focused multimedia knowledgebase"/>
    <n v="6200"/>
    <n v="6269"/>
    <x v="1"/>
    <n v="87"/>
    <s v="US"/>
    <s v="USD"/>
    <n v="1312693200"/>
    <n v="1313730000"/>
    <x v="538"/>
    <d v="2011-08-19T05:00:00"/>
    <b v="0"/>
    <b v="0"/>
    <s v="music/jazz"/>
    <n v="1.0251612903225806"/>
    <n v="3178"/>
    <x v="1"/>
    <s v="jazz"/>
    <m/>
  </r>
  <r>
    <n v="580"/>
    <s v="Perez PLC"/>
    <s v="Seamless 6thgeneration extranet"/>
    <n v="43800"/>
    <n v="149578"/>
    <x v="1"/>
    <n v="3116"/>
    <s v="US"/>
    <s v="USD"/>
    <n v="1393394400"/>
    <n v="1394085600"/>
    <x v="539"/>
    <d v="2014-03-06T06:00:00"/>
    <b v="0"/>
    <b v="0"/>
    <s v="theater/plays"/>
    <n v="3.4861643835616438"/>
    <n v="76347"/>
    <x v="3"/>
    <s v="plays"/>
    <m/>
  </r>
  <r>
    <n v="581"/>
    <s v="Sanchez, Cross and Savage"/>
    <s v="Sharable mobile knowledgebase"/>
    <n v="6000"/>
    <n v="3841"/>
    <x v="0"/>
    <n v="71"/>
    <s v="US"/>
    <s v="USD"/>
    <n v="1304053200"/>
    <n v="1305349200"/>
    <x v="540"/>
    <d v="2011-05-14T05:00:00"/>
    <b v="0"/>
    <b v="0"/>
    <s v="technology/web"/>
    <n v="0.65200000000000002"/>
    <n v="1956"/>
    <x v="2"/>
    <s v="web"/>
    <m/>
  </r>
  <r>
    <n v="582"/>
    <s v="Pineda Ltd"/>
    <s v="Cross-group global system engine"/>
    <n v="8700"/>
    <n v="4531"/>
    <x v="0"/>
    <n v="42"/>
    <s v="US"/>
    <s v="USD"/>
    <n v="1433912400"/>
    <n v="1434344400"/>
    <x v="505"/>
    <d v="2015-06-15T05:00:00"/>
    <b v="0"/>
    <b v="1"/>
    <s v="games/video games"/>
    <n v="0.525632183908046"/>
    <n v="2286.5"/>
    <x v="6"/>
    <s v="video games"/>
    <m/>
  </r>
  <r>
    <n v="583"/>
    <s v="Powell and Sons"/>
    <s v="Centralized clear-thinking conglomeration"/>
    <n v="18900"/>
    <n v="60934"/>
    <x v="1"/>
    <n v="909"/>
    <s v="US"/>
    <s v="USD"/>
    <n v="1329717600"/>
    <n v="1331186400"/>
    <x v="541"/>
    <d v="2012-03-08T06:00:00"/>
    <b v="0"/>
    <b v="0"/>
    <s v="film &amp; video/documentary"/>
    <n v="3.272116402116402"/>
    <n v="30921.5"/>
    <x v="4"/>
    <s v="documentary"/>
    <m/>
  </r>
  <r>
    <n v="584"/>
    <s v="Nunez-Richards"/>
    <s v="De-engineered cohesive system engine"/>
    <n v="86400"/>
    <n v="103255"/>
    <x v="1"/>
    <n v="1613"/>
    <s v="US"/>
    <s v="USD"/>
    <n v="1335330000"/>
    <n v="1336539600"/>
    <x v="542"/>
    <d v="2012-05-09T05:00:00"/>
    <b v="0"/>
    <b v="0"/>
    <s v="technology/web"/>
    <n v="1.2137500000000001"/>
    <n v="52434"/>
    <x v="2"/>
    <s v="web"/>
    <m/>
  </r>
  <r>
    <n v="585"/>
    <s v="Pugh LLC"/>
    <s v="Reactive analyzing function"/>
    <n v="8900"/>
    <n v="13065"/>
    <x v="1"/>
    <n v="136"/>
    <s v="US"/>
    <s v="USD"/>
    <n v="1268888400"/>
    <n v="1269752400"/>
    <x v="543"/>
    <d v="2010-03-28T05:00:00"/>
    <b v="0"/>
    <b v="0"/>
    <s v="publishing/translations"/>
    <n v="1.4832584269662921"/>
    <n v="6600.5"/>
    <x v="5"/>
    <s v="translations"/>
    <m/>
  </r>
  <r>
    <n v="586"/>
    <s v="Rowe-Wong"/>
    <s v="Robust hybrid budgetary management"/>
    <n v="700"/>
    <n v="6654"/>
    <x v="1"/>
    <n v="130"/>
    <s v="US"/>
    <s v="USD"/>
    <n v="1289973600"/>
    <n v="1291615200"/>
    <x v="544"/>
    <d v="2010-12-06T06:00:00"/>
    <b v="0"/>
    <b v="0"/>
    <s v="music/rock"/>
    <n v="9.6914285714285722"/>
    <n v="3392"/>
    <x v="1"/>
    <s v="rock"/>
    <m/>
  </r>
  <r>
    <n v="587"/>
    <s v="Williams-Santos"/>
    <s v="Open-source analyzing monitoring"/>
    <n v="9400"/>
    <n v="6852"/>
    <x v="0"/>
    <n v="156"/>
    <s v="CA"/>
    <s v="CAD"/>
    <n v="1547877600"/>
    <n v="1552366800"/>
    <x v="35"/>
    <d v="2019-03-12T05:00:00"/>
    <b v="0"/>
    <b v="1"/>
    <s v="food/food trucks"/>
    <n v="0.74553191489361703"/>
    <n v="3504"/>
    <x v="0"/>
    <s v="food trucks"/>
    <m/>
  </r>
  <r>
    <n v="588"/>
    <s v="Weber Inc"/>
    <s v="Up-sized discrete firmware"/>
    <n v="157600"/>
    <n v="124517"/>
    <x v="0"/>
    <n v="1368"/>
    <s v="GB"/>
    <s v="GBP"/>
    <n v="1269493200"/>
    <n v="1272171600"/>
    <x v="152"/>
    <d v="2010-04-25T05:00:00"/>
    <b v="0"/>
    <b v="0"/>
    <s v="theater/plays"/>
    <n v="0.79876269035532999"/>
    <n v="62942.5"/>
    <x v="3"/>
    <s v="plays"/>
    <m/>
  </r>
  <r>
    <n v="589"/>
    <s v="Avery, Brown and Parker"/>
    <s v="Exclusive intangible extranet"/>
    <n v="7900"/>
    <n v="5113"/>
    <x v="0"/>
    <n v="102"/>
    <s v="US"/>
    <s v="USD"/>
    <n v="1436072400"/>
    <n v="1436677200"/>
    <x v="545"/>
    <d v="2015-07-12T05:00:00"/>
    <b v="0"/>
    <b v="0"/>
    <s v="film &amp; video/documentary"/>
    <n v="0.66012658227848098"/>
    <n v="2607.5"/>
    <x v="4"/>
    <s v="documentary"/>
    <m/>
  </r>
  <r>
    <n v="590"/>
    <s v="Cox Group"/>
    <s v="Synergized analyzing process improvement"/>
    <n v="7100"/>
    <n v="5824"/>
    <x v="0"/>
    <n v="86"/>
    <s v="AU"/>
    <s v="AUD"/>
    <n v="1419141600"/>
    <n v="1420092000"/>
    <x v="546"/>
    <d v="2015-01-01T06:00:00"/>
    <b v="0"/>
    <b v="0"/>
    <s v="publishing/radio &amp; podcasts"/>
    <n v="0.8323943661971831"/>
    <n v="2955"/>
    <x v="5"/>
    <s v="radio &amp; podcasts"/>
    <m/>
  </r>
  <r>
    <n v="591"/>
    <s v="Jensen LLC"/>
    <s v="Realigned dedicated system engine"/>
    <n v="600"/>
    <n v="6226"/>
    <x v="1"/>
    <n v="102"/>
    <s v="US"/>
    <s v="USD"/>
    <n v="1279083600"/>
    <n v="1279947600"/>
    <x v="547"/>
    <d v="2010-07-24T05:00:00"/>
    <b v="0"/>
    <b v="0"/>
    <s v="games/video games"/>
    <n v="10.546666666666667"/>
    <n v="3164"/>
    <x v="6"/>
    <s v="video games"/>
    <m/>
  </r>
  <r>
    <n v="592"/>
    <s v="Brown Inc"/>
    <s v="Object-based bandwidth-monitored concept"/>
    <n v="156800"/>
    <n v="20243"/>
    <x v="0"/>
    <n v="253"/>
    <s v="US"/>
    <s v="USD"/>
    <n v="1401426000"/>
    <n v="1402203600"/>
    <x v="548"/>
    <d v="2014-06-08T05:00:00"/>
    <b v="0"/>
    <b v="0"/>
    <s v="theater/plays"/>
    <n v="0.13071428571428573"/>
    <n v="10248"/>
    <x v="3"/>
    <s v="plays"/>
    <m/>
  </r>
  <r>
    <n v="593"/>
    <s v="Hale-Hayes"/>
    <s v="Ameliorated client-driven open system"/>
    <n v="121600"/>
    <n v="188288"/>
    <x v="1"/>
    <n v="4006"/>
    <s v="US"/>
    <s v="USD"/>
    <n v="1395810000"/>
    <n v="1396933200"/>
    <x v="549"/>
    <d v="2014-04-08T05:00:00"/>
    <b v="0"/>
    <b v="0"/>
    <s v="film &amp; video/animation"/>
    <n v="1.5813651315789474"/>
    <n v="96147"/>
    <x v="4"/>
    <s v="animation"/>
    <m/>
  </r>
  <r>
    <n v="594"/>
    <s v="Mcbride PLC"/>
    <s v="Upgradable leadingedge Local Area Network"/>
    <n v="157300"/>
    <n v="11167"/>
    <x v="0"/>
    <n v="157"/>
    <s v="US"/>
    <s v="USD"/>
    <n v="1467003600"/>
    <n v="1467262800"/>
    <x v="550"/>
    <d v="2016-06-30T05:00:00"/>
    <b v="0"/>
    <b v="1"/>
    <s v="theater/plays"/>
    <n v="7.1989828353464722E-2"/>
    <n v="5662"/>
    <x v="3"/>
    <s v="plays"/>
    <m/>
  </r>
  <r>
    <n v="595"/>
    <s v="Harris-Jennings"/>
    <s v="Customizable intermediate data-warehouse"/>
    <n v="70300"/>
    <n v="146595"/>
    <x v="1"/>
    <n v="1629"/>
    <s v="US"/>
    <s v="USD"/>
    <n v="1268715600"/>
    <n v="1270530000"/>
    <x v="551"/>
    <d v="2010-04-06T05:00:00"/>
    <b v="0"/>
    <b v="1"/>
    <s v="theater/plays"/>
    <n v="2.1084495021337126"/>
    <n v="74112"/>
    <x v="3"/>
    <s v="plays"/>
    <m/>
  </r>
  <r>
    <n v="596"/>
    <s v="Becker-Scott"/>
    <s v="Managed optimizing archive"/>
    <n v="7900"/>
    <n v="7875"/>
    <x v="0"/>
    <n v="183"/>
    <s v="US"/>
    <s v="USD"/>
    <n v="1457157600"/>
    <n v="1457762400"/>
    <x v="552"/>
    <d v="2016-03-12T06:00:00"/>
    <b v="0"/>
    <b v="1"/>
    <s v="film &amp; video/drama"/>
    <n v="1.02"/>
    <n v="4029"/>
    <x v="4"/>
    <s v="drama"/>
    <m/>
  </r>
  <r>
    <n v="597"/>
    <s v="Todd, Freeman and Henry"/>
    <s v="Diverse systematic projection"/>
    <n v="73800"/>
    <n v="148779"/>
    <x v="1"/>
    <n v="2188"/>
    <s v="US"/>
    <s v="USD"/>
    <n v="1573970400"/>
    <n v="1575525600"/>
    <x v="462"/>
    <d v="2019-12-05T06:00:00"/>
    <b v="0"/>
    <b v="0"/>
    <s v="theater/plays"/>
    <n v="2.0456233062330624"/>
    <n v="75483.5"/>
    <x v="3"/>
    <s v="plays"/>
    <m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x v="553"/>
    <d v="2010-07-14T05:00:00"/>
    <b v="0"/>
    <b v="0"/>
    <s v="music/rock"/>
    <n v="1.6431059907834102"/>
    <n v="89138.5"/>
    <x v="1"/>
    <s v="rock"/>
    <m/>
  </r>
  <r>
    <n v="599"/>
    <s v="Smith-Ramos"/>
    <s v="Persevering optimizing Graphical User Interface"/>
    <n v="140300"/>
    <n v="5112"/>
    <x v="0"/>
    <n v="82"/>
    <s v="DK"/>
    <s v="DKK"/>
    <n v="1423720800"/>
    <n v="1424412000"/>
    <x v="554"/>
    <d v="2015-02-20T06:00:00"/>
    <b v="0"/>
    <b v="0"/>
    <s v="film &amp; video/documentary"/>
    <n v="3.7020669992872415E-2"/>
    <n v="2597"/>
    <x v="4"/>
    <s v="documentary"/>
    <m/>
  </r>
  <r>
    <n v="600"/>
    <s v="Brown-George"/>
    <s v="Cross-platform tertiary array"/>
    <n v="100"/>
    <n v="5"/>
    <x v="0"/>
    <n v="1"/>
    <s v="GB"/>
    <s v="GBP"/>
    <n v="1375160400"/>
    <n v="1376197200"/>
    <x v="555"/>
    <d v="2013-08-11T05:00:00"/>
    <b v="0"/>
    <b v="0"/>
    <s v="food/food trucks"/>
    <n v="0.06"/>
    <n v="3"/>
    <x v="0"/>
    <s v="food trucks"/>
    <m/>
  </r>
  <r>
    <n v="601"/>
    <s v="Waters and Sons"/>
    <s v="Inverse neutral structure"/>
    <n v="6300"/>
    <n v="13018"/>
    <x v="1"/>
    <n v="194"/>
    <s v="US"/>
    <s v="USD"/>
    <n v="1401426000"/>
    <n v="1402894800"/>
    <x v="548"/>
    <d v="2014-06-16T05:00:00"/>
    <b v="1"/>
    <b v="0"/>
    <s v="technology/wearables"/>
    <n v="2.097142857142857"/>
    <n v="6606"/>
    <x v="2"/>
    <s v="wearables"/>
    <m/>
  </r>
  <r>
    <n v="602"/>
    <s v="Brown Ltd"/>
    <s v="Quality-focused system-worthy support"/>
    <n v="71100"/>
    <n v="91176"/>
    <x v="1"/>
    <n v="1140"/>
    <s v="US"/>
    <s v="USD"/>
    <n v="1433480400"/>
    <n v="1434430800"/>
    <x v="62"/>
    <d v="2015-06-16T05:00:00"/>
    <b v="0"/>
    <b v="0"/>
    <s v="theater/plays"/>
    <n v="1.2983966244725738"/>
    <n v="46158"/>
    <x v="3"/>
    <s v="plays"/>
    <m/>
  </r>
  <r>
    <n v="603"/>
    <s v="Christian, Yates and Greer"/>
    <s v="Vision-oriented 5thgeneration array"/>
    <n v="5300"/>
    <n v="6342"/>
    <x v="1"/>
    <n v="102"/>
    <s v="US"/>
    <s v="USD"/>
    <n v="1555563600"/>
    <n v="1557896400"/>
    <x v="556"/>
    <d v="2019-05-15T05:00:00"/>
    <b v="0"/>
    <b v="0"/>
    <s v="theater/plays"/>
    <n v="1.2158490566037736"/>
    <n v="3222"/>
    <x v="3"/>
    <s v="plays"/>
    <m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x v="557"/>
    <d v="2011-02-12T06:00:00"/>
    <b v="0"/>
    <b v="0"/>
    <s v="theater/plays"/>
    <n v="1.7395152198421646"/>
    <n v="77147.5"/>
    <x v="3"/>
    <s v="plays"/>
    <m/>
  </r>
  <r>
    <n v="605"/>
    <s v="Ortiz, Valenzuela and Collins"/>
    <s v="Profound solution-oriented matrix"/>
    <n v="3300"/>
    <n v="6178"/>
    <x v="1"/>
    <n v="107"/>
    <s v="US"/>
    <s v="USD"/>
    <n v="1443848400"/>
    <n v="1447394400"/>
    <x v="27"/>
    <d v="2015-11-13T06:00:00"/>
    <b v="0"/>
    <b v="0"/>
    <s v="publishing/nonfiction"/>
    <n v="1.9045454545454545"/>
    <n v="3142.5"/>
    <x v="5"/>
    <s v="nonfiction"/>
    <m/>
  </r>
  <r>
    <n v="606"/>
    <s v="Valencia PLC"/>
    <s v="Extended asynchronous initiative"/>
    <n v="3400"/>
    <n v="6405"/>
    <x v="1"/>
    <n v="160"/>
    <s v="GB"/>
    <s v="GBP"/>
    <n v="1457330400"/>
    <n v="1458277200"/>
    <x v="558"/>
    <d v="2016-03-18T05:00:00"/>
    <b v="0"/>
    <b v="0"/>
    <s v="music/rock"/>
    <n v="1.9308823529411765"/>
    <n v="3282.5"/>
    <x v="1"/>
    <s v="rock"/>
    <m/>
  </r>
  <r>
    <n v="607"/>
    <s v="Gordon, Mendez and Johnson"/>
    <s v="Fundamental needs-based frame"/>
    <n v="137600"/>
    <n v="180667"/>
    <x v="1"/>
    <n v="2230"/>
    <s v="US"/>
    <s v="USD"/>
    <n v="1395550800"/>
    <n v="1395723600"/>
    <x v="559"/>
    <d v="2014-03-25T05:00:00"/>
    <b v="0"/>
    <b v="0"/>
    <s v="food/food trucks"/>
    <n v="1.3291933139534884"/>
    <n v="91448.5"/>
    <x v="0"/>
    <s v="food trucks"/>
    <m/>
  </r>
  <r>
    <n v="608"/>
    <s v="Johnson Group"/>
    <s v="Compatible full-range leverage"/>
    <n v="3900"/>
    <n v="11075"/>
    <x v="1"/>
    <n v="316"/>
    <s v="US"/>
    <s v="USD"/>
    <n v="1551852000"/>
    <n v="1552197600"/>
    <x v="426"/>
    <d v="2019-03-10T06:00:00"/>
    <b v="0"/>
    <b v="1"/>
    <s v="music/jazz"/>
    <n v="2.9207692307692308"/>
    <n v="5695.5"/>
    <x v="1"/>
    <s v="jazz"/>
    <m/>
  </r>
  <r>
    <n v="609"/>
    <s v="Rose-Fuller"/>
    <s v="Upgradable holistic system engine"/>
    <n v="10000"/>
    <n v="12042"/>
    <x v="1"/>
    <n v="117"/>
    <s v="US"/>
    <s v="USD"/>
    <n v="1547618400"/>
    <n v="1549087200"/>
    <x v="560"/>
    <d v="2019-02-02T06:00:00"/>
    <b v="0"/>
    <b v="0"/>
    <s v="film &amp; video/science fiction"/>
    <n v="1.2159"/>
    <n v="6079.5"/>
    <x v="4"/>
    <s v="science fiction"/>
    <m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x v="561"/>
    <d v="2012-12-30T06:00:00"/>
    <b v="0"/>
    <b v="0"/>
    <s v="theater/plays"/>
    <n v="4.3402336448598131"/>
    <n v="92881"/>
    <x v="3"/>
    <s v="plays"/>
    <m/>
  </r>
  <r>
    <n v="611"/>
    <s v="Brady, Cortez and Rodriguez"/>
    <s v="Multi-lateral maximized core"/>
    <n v="8200"/>
    <n v="1136"/>
    <x v="3"/>
    <n v="15"/>
    <s v="US"/>
    <s v="USD"/>
    <n v="1374728400"/>
    <n v="1375765200"/>
    <x v="562"/>
    <d v="2013-08-06T05:00:00"/>
    <b v="0"/>
    <b v="0"/>
    <s v="theater/plays"/>
    <n v="0.1403658536585366"/>
    <n v="575.5"/>
    <x v="3"/>
    <s v="plays"/>
    <m/>
  </r>
  <r>
    <n v="612"/>
    <s v="Wang, Nguyen and Horton"/>
    <s v="Innovative holistic hub"/>
    <n v="6200"/>
    <n v="8645"/>
    <x v="1"/>
    <n v="192"/>
    <s v="US"/>
    <s v="USD"/>
    <n v="1287810000"/>
    <n v="1289800800"/>
    <x v="563"/>
    <d v="2010-11-15T06:00:00"/>
    <b v="0"/>
    <b v="0"/>
    <s v="music/electric music"/>
    <n v="1.4253225806451613"/>
    <n v="4418.5"/>
    <x v="1"/>
    <s v="electric music"/>
    <m/>
  </r>
  <r>
    <n v="613"/>
    <s v="Santos, Williams and Brown"/>
    <s v="Reverse-engineered 24/7 methodology"/>
    <n v="1100"/>
    <n v="1914"/>
    <x v="1"/>
    <n v="26"/>
    <s v="CA"/>
    <s v="CAD"/>
    <n v="1503723600"/>
    <n v="1504501200"/>
    <x v="564"/>
    <d v="2017-09-04T05:00:00"/>
    <b v="0"/>
    <b v="0"/>
    <s v="theater/plays"/>
    <n v="1.7636363636363637"/>
    <n v="970"/>
    <x v="3"/>
    <s v="plays"/>
    <m/>
  </r>
  <r>
    <n v="614"/>
    <s v="Barnett and Sons"/>
    <s v="Business-focused dynamic info-mediaries"/>
    <n v="26500"/>
    <n v="41205"/>
    <x v="1"/>
    <n v="723"/>
    <s v="US"/>
    <s v="USD"/>
    <n v="1484114400"/>
    <n v="1485669600"/>
    <x v="565"/>
    <d v="2017-01-29T06:00:00"/>
    <b v="0"/>
    <b v="0"/>
    <s v="theater/plays"/>
    <n v="1.5821886792452831"/>
    <n v="20964"/>
    <x v="3"/>
    <s v="plays"/>
    <m/>
  </r>
  <r>
    <n v="615"/>
    <s v="Petersen-Rodriguez"/>
    <s v="Digitized clear-thinking installation"/>
    <n v="8500"/>
    <n v="14488"/>
    <x v="1"/>
    <n v="170"/>
    <s v="IT"/>
    <s v="EUR"/>
    <n v="1461906000"/>
    <n v="1462770000"/>
    <x v="566"/>
    <d v="2016-05-09T05:00:00"/>
    <b v="0"/>
    <b v="0"/>
    <s v="theater/plays"/>
    <n v="1.7244705882352942"/>
    <n v="7329"/>
    <x v="3"/>
    <s v="plays"/>
    <m/>
  </r>
  <r>
    <n v="616"/>
    <s v="Burnett-Mora"/>
    <s v="Quality-focused 24/7 superstructure"/>
    <n v="6400"/>
    <n v="12129"/>
    <x v="1"/>
    <n v="238"/>
    <s v="GB"/>
    <s v="GBP"/>
    <n v="1379653200"/>
    <n v="1379739600"/>
    <x v="567"/>
    <d v="2013-09-21T05:00:00"/>
    <b v="0"/>
    <b v="1"/>
    <s v="music/indie rock"/>
    <n v="1.93234375"/>
    <n v="6183.5"/>
    <x v="1"/>
    <s v="indie rock"/>
    <m/>
  </r>
  <r>
    <n v="617"/>
    <s v="King LLC"/>
    <s v="Multi-channeled local intranet"/>
    <n v="1400"/>
    <n v="3496"/>
    <x v="1"/>
    <n v="55"/>
    <s v="US"/>
    <s v="USD"/>
    <n v="1401858000"/>
    <n v="1402722000"/>
    <x v="568"/>
    <d v="2014-06-14T05:00:00"/>
    <b v="0"/>
    <b v="0"/>
    <s v="theater/plays"/>
    <n v="2.5364285714285715"/>
    <n v="1775.5"/>
    <x v="3"/>
    <s v="plays"/>
    <m/>
  </r>
  <r>
    <n v="618"/>
    <s v="Miller Ltd"/>
    <s v="Open-architected mobile emulation"/>
    <n v="198600"/>
    <n v="97037"/>
    <x v="0"/>
    <n v="1198"/>
    <s v="US"/>
    <s v="USD"/>
    <n v="1367470800"/>
    <n v="1369285200"/>
    <x v="569"/>
    <d v="2013-05-23T05:00:00"/>
    <b v="0"/>
    <b v="0"/>
    <s v="publishing/nonfiction"/>
    <n v="0.49463746223564953"/>
    <n v="49117.5"/>
    <x v="5"/>
    <s v="nonfiction"/>
    <m/>
  </r>
  <r>
    <n v="619"/>
    <s v="Case LLC"/>
    <s v="Ameliorated foreground methodology"/>
    <n v="195900"/>
    <n v="55757"/>
    <x v="0"/>
    <n v="648"/>
    <s v="US"/>
    <s v="USD"/>
    <n v="1304658000"/>
    <n v="1304744400"/>
    <x v="570"/>
    <d v="2011-05-07T05:00:00"/>
    <b v="1"/>
    <b v="1"/>
    <s v="theater/plays"/>
    <n v="0.28792751403777439"/>
    <n v="28202.5"/>
    <x v="3"/>
    <s v="plays"/>
    <m/>
  </r>
  <r>
    <n v="620"/>
    <s v="Swanson, Wilson and Baker"/>
    <s v="Synergized well-modulated project"/>
    <n v="4300"/>
    <n v="11525"/>
    <x v="1"/>
    <n v="128"/>
    <s v="AU"/>
    <s v="AUD"/>
    <n v="1467954000"/>
    <n v="1468299600"/>
    <x v="571"/>
    <d v="2016-07-12T05:00:00"/>
    <b v="0"/>
    <b v="0"/>
    <s v="photography/photography books"/>
    <n v="2.71"/>
    <n v="5826.5"/>
    <x v="7"/>
    <s v="photography books"/>
    <m/>
  </r>
  <r>
    <n v="621"/>
    <s v="Dean, Fox and Phillips"/>
    <s v="Extended context-sensitive forecast"/>
    <n v="25600"/>
    <n v="158669"/>
    <x v="1"/>
    <n v="2144"/>
    <s v="US"/>
    <s v="USD"/>
    <n v="1473742800"/>
    <n v="1474174800"/>
    <x v="572"/>
    <d v="2016-09-18T05:00:00"/>
    <b v="0"/>
    <b v="0"/>
    <s v="theater/plays"/>
    <n v="6.2817578125000004"/>
    <n v="80406.5"/>
    <x v="3"/>
    <s v="plays"/>
    <m/>
  </r>
  <r>
    <n v="622"/>
    <s v="Smith-Smith"/>
    <s v="Total leadingedge neural-net"/>
    <n v="189000"/>
    <n v="5916"/>
    <x v="0"/>
    <n v="64"/>
    <s v="US"/>
    <s v="USD"/>
    <n v="1523768400"/>
    <n v="1526014800"/>
    <x v="573"/>
    <d v="2018-05-11T05:00:00"/>
    <b v="0"/>
    <b v="0"/>
    <s v="music/indie rock"/>
    <n v="3.1640211640211642E-2"/>
    <n v="2990"/>
    <x v="1"/>
    <s v="indie rock"/>
    <m/>
  </r>
  <r>
    <n v="623"/>
    <s v="Smith, Scott and Rodriguez"/>
    <s v="Organic actuating protocol"/>
    <n v="94300"/>
    <n v="150806"/>
    <x v="1"/>
    <n v="2693"/>
    <s v="GB"/>
    <s v="GBP"/>
    <n v="1437022800"/>
    <n v="1437454800"/>
    <x v="574"/>
    <d v="2015-07-21T05:00:00"/>
    <b v="0"/>
    <b v="0"/>
    <s v="theater/plays"/>
    <n v="1.6277730646871686"/>
    <n v="76749.5"/>
    <x v="3"/>
    <s v="plays"/>
    <m/>
  </r>
  <r>
    <n v="624"/>
    <s v="White, Robertson and Roberts"/>
    <s v="Down-sized national software"/>
    <n v="5100"/>
    <n v="14249"/>
    <x v="1"/>
    <n v="432"/>
    <s v="US"/>
    <s v="USD"/>
    <n v="1422165600"/>
    <n v="1422684000"/>
    <x v="511"/>
    <d v="2015-01-31T06:00:00"/>
    <b v="0"/>
    <b v="0"/>
    <s v="photography/photography books"/>
    <n v="2.878627450980392"/>
    <n v="7340.5"/>
    <x v="7"/>
    <s v="photography books"/>
    <m/>
  </r>
  <r>
    <n v="625"/>
    <s v="Martinez Inc"/>
    <s v="Organic upward-trending Graphical User Interface"/>
    <n v="7500"/>
    <n v="5803"/>
    <x v="0"/>
    <n v="62"/>
    <s v="US"/>
    <s v="USD"/>
    <n v="1580104800"/>
    <n v="1581314400"/>
    <x v="575"/>
    <d v="2020-02-10T06:00:00"/>
    <b v="0"/>
    <b v="0"/>
    <s v="theater/plays"/>
    <n v="0.78200000000000003"/>
    <n v="2932.5"/>
    <x v="3"/>
    <s v="plays"/>
    <m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x v="576"/>
    <d v="2010-10-07T05:00:00"/>
    <b v="0"/>
    <b v="1"/>
    <s v="theater/plays"/>
    <n v="2.0928125"/>
    <n v="6697"/>
    <x v="3"/>
    <s v="plays"/>
    <m/>
  </r>
  <r>
    <n v="627"/>
    <s v="Martin, Lee and Armstrong"/>
    <s v="Open-architected incremental ability"/>
    <n v="1600"/>
    <n v="11108"/>
    <x v="1"/>
    <n v="154"/>
    <s v="GB"/>
    <s v="GBP"/>
    <n v="1276664400"/>
    <n v="1278738000"/>
    <x v="577"/>
    <d v="2010-07-10T05:00:00"/>
    <b v="1"/>
    <b v="0"/>
    <s v="food/food trucks"/>
    <n v="7.0387500000000003"/>
    <n v="5631"/>
    <x v="0"/>
    <s v="food trucks"/>
    <m/>
  </r>
  <r>
    <n v="628"/>
    <s v="Dunn, Moreno and Green"/>
    <s v="Intuitive object-oriented task-force"/>
    <n v="1900"/>
    <n v="2884"/>
    <x v="1"/>
    <n v="96"/>
    <s v="US"/>
    <s v="USD"/>
    <n v="1286168400"/>
    <n v="1286427600"/>
    <x v="578"/>
    <d v="2010-10-07T05:00:00"/>
    <b v="0"/>
    <b v="0"/>
    <s v="music/indie rock"/>
    <n v="1.5684210526315789"/>
    <n v="1490"/>
    <x v="1"/>
    <s v="indie rock"/>
    <m/>
  </r>
  <r>
    <n v="629"/>
    <s v="Jackson, Martinez and Ray"/>
    <s v="Multi-tiered executive toolset"/>
    <n v="85900"/>
    <n v="55476"/>
    <x v="0"/>
    <n v="750"/>
    <s v="US"/>
    <s v="USD"/>
    <n v="1467781200"/>
    <n v="1467954000"/>
    <x v="579"/>
    <d v="2016-07-08T05:00:00"/>
    <b v="0"/>
    <b v="1"/>
    <s v="theater/plays"/>
    <n v="0.6545518044237485"/>
    <n v="28113"/>
    <x v="3"/>
    <s v="plays"/>
    <m/>
  </r>
  <r>
    <n v="630"/>
    <s v="Patterson-Johnson"/>
    <s v="Grass-roots directional workforce"/>
    <n v="9500"/>
    <n v="5973"/>
    <x v="3"/>
    <n v="87"/>
    <s v="US"/>
    <s v="USD"/>
    <n v="1556686800"/>
    <n v="1557637200"/>
    <x v="580"/>
    <d v="2019-05-12T05:00:00"/>
    <b v="0"/>
    <b v="1"/>
    <s v="theater/plays"/>
    <n v="0.63789473684210529"/>
    <n v="3030"/>
    <x v="3"/>
    <s v="plays"/>
    <m/>
  </r>
  <r>
    <n v="631"/>
    <s v="Carlson-Hernandez"/>
    <s v="Quality-focused real-time solution"/>
    <n v="59200"/>
    <n v="183756"/>
    <x v="1"/>
    <n v="3063"/>
    <s v="US"/>
    <s v="USD"/>
    <n v="1553576400"/>
    <n v="1553922000"/>
    <x v="581"/>
    <d v="2019-03-30T05:00:00"/>
    <b v="0"/>
    <b v="0"/>
    <s v="theater/plays"/>
    <n v="3.1557263513513512"/>
    <n v="93409.5"/>
    <x v="3"/>
    <s v="plays"/>
    <m/>
  </r>
  <r>
    <n v="632"/>
    <s v="Parker PLC"/>
    <s v="Reduced interactive matrix"/>
    <n v="72100"/>
    <n v="30902"/>
    <x v="2"/>
    <n v="278"/>
    <s v="US"/>
    <s v="USD"/>
    <n v="1414904400"/>
    <n v="1416463200"/>
    <x v="582"/>
    <d v="2014-11-20T06:00:00"/>
    <b v="0"/>
    <b v="0"/>
    <s v="theater/plays"/>
    <n v="0.43245492371705962"/>
    <n v="15590"/>
    <x v="3"/>
    <s v="plays"/>
    <m/>
  </r>
  <r>
    <n v="633"/>
    <s v="Yu and Sons"/>
    <s v="Adaptive context-sensitive architecture"/>
    <n v="6700"/>
    <n v="5569"/>
    <x v="0"/>
    <n v="105"/>
    <s v="US"/>
    <s v="USD"/>
    <n v="1446876000"/>
    <n v="1447221600"/>
    <x v="336"/>
    <d v="2015-11-11T06:00:00"/>
    <b v="0"/>
    <b v="0"/>
    <s v="film &amp; video/animation"/>
    <n v="0.84686567164179105"/>
    <n v="2837"/>
    <x v="4"/>
    <s v="animation"/>
    <m/>
  </r>
  <r>
    <n v="634"/>
    <s v="Taylor, Johnson and Hernandez"/>
    <s v="Polarized incremental portal"/>
    <n v="118200"/>
    <n v="92824"/>
    <x v="3"/>
    <n v="1658"/>
    <s v="US"/>
    <s v="USD"/>
    <n v="1490418000"/>
    <n v="1491627600"/>
    <x v="583"/>
    <d v="2017-04-08T05:00:00"/>
    <b v="0"/>
    <b v="0"/>
    <s v="film &amp; video/television"/>
    <n v="0.79934010152284263"/>
    <n v="47241"/>
    <x v="4"/>
    <s v="television"/>
    <m/>
  </r>
  <r>
    <n v="635"/>
    <s v="Mack Ltd"/>
    <s v="Reactive regional access"/>
    <n v="139000"/>
    <n v="158590"/>
    <x v="1"/>
    <n v="2266"/>
    <s v="US"/>
    <s v="USD"/>
    <n v="1360389600"/>
    <n v="1363150800"/>
    <x v="584"/>
    <d v="2013-03-13T05:00:00"/>
    <b v="0"/>
    <b v="0"/>
    <s v="film &amp; video/television"/>
    <n v="1.1572374100719425"/>
    <n v="80428"/>
    <x v="4"/>
    <s v="television"/>
    <m/>
  </r>
  <r>
    <n v="636"/>
    <s v="Lamb-Sanders"/>
    <s v="Stand-alone reciprocal frame"/>
    <n v="197700"/>
    <n v="127591"/>
    <x v="0"/>
    <n v="2604"/>
    <s v="DK"/>
    <s v="DKK"/>
    <n v="1326866400"/>
    <n v="1330754400"/>
    <x v="585"/>
    <d v="2012-03-03T06:00:00"/>
    <b v="0"/>
    <b v="1"/>
    <s v="film &amp; video/animation"/>
    <n v="0.65854830551340415"/>
    <n v="65097.5"/>
    <x v="4"/>
    <s v="animation"/>
    <m/>
  </r>
  <r>
    <n v="637"/>
    <s v="Williams-Ramirez"/>
    <s v="Open-architected 24/7 throughput"/>
    <n v="8500"/>
    <n v="6750"/>
    <x v="0"/>
    <n v="65"/>
    <s v="US"/>
    <s v="USD"/>
    <n v="1479103200"/>
    <n v="1479794400"/>
    <x v="586"/>
    <d v="2016-11-22T06:00:00"/>
    <b v="0"/>
    <b v="0"/>
    <s v="theater/plays"/>
    <n v="0.80176470588235293"/>
    <n v="3407.5"/>
    <x v="3"/>
    <s v="plays"/>
    <m/>
  </r>
  <r>
    <n v="638"/>
    <s v="Weaver Ltd"/>
    <s v="Monitored 24/7 approach"/>
    <n v="81600"/>
    <n v="9318"/>
    <x v="0"/>
    <n v="94"/>
    <s v="US"/>
    <s v="USD"/>
    <n v="1280206800"/>
    <n v="1281243600"/>
    <x v="587"/>
    <d v="2010-08-08T05:00:00"/>
    <b v="0"/>
    <b v="1"/>
    <s v="theater/plays"/>
    <n v="0.11534313725490196"/>
    <n v="4706"/>
    <x v="3"/>
    <s v="plays"/>
    <m/>
  </r>
  <r>
    <n v="639"/>
    <s v="Barnes-Williams"/>
    <s v="Upgradable explicit forecast"/>
    <n v="8600"/>
    <n v="4832"/>
    <x v="2"/>
    <n v="45"/>
    <s v="US"/>
    <s v="USD"/>
    <n v="1532754000"/>
    <n v="1532754000"/>
    <x v="588"/>
    <d v="2018-07-28T05:00:00"/>
    <b v="0"/>
    <b v="1"/>
    <s v="film &amp; video/drama"/>
    <n v="0.5670930232558139"/>
    <n v="2438.5"/>
    <x v="4"/>
    <s v="drama"/>
    <m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x v="589"/>
    <d v="2016-01-21T06:00:00"/>
    <b v="0"/>
    <b v="0"/>
    <s v="theater/plays"/>
    <n v="0.16716193656093489"/>
    <n v="10013"/>
    <x v="3"/>
    <s v="plays"/>
    <m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x v="590"/>
    <d v="2017-03-20T05:00:00"/>
    <b v="0"/>
    <b v="0"/>
    <s v="theater/plays"/>
    <n v="1.2203191489361702"/>
    <n v="5735.5"/>
    <x v="3"/>
    <s v="plays"/>
    <m/>
  </r>
  <r>
    <n v="642"/>
    <s v="Ramos, Moreno and Lewis"/>
    <s v="Extended multi-state knowledge user"/>
    <n v="9200"/>
    <n v="13382"/>
    <x v="1"/>
    <n v="129"/>
    <s v="CA"/>
    <s v="CAD"/>
    <n v="1545026400"/>
    <n v="1545804000"/>
    <x v="591"/>
    <d v="2018-12-26T06:00:00"/>
    <b v="0"/>
    <b v="0"/>
    <s v="technology/wearables"/>
    <n v="1.4685869565217391"/>
    <n v="6755.5"/>
    <x v="2"/>
    <s v="wearables"/>
    <m/>
  </r>
  <r>
    <n v="643"/>
    <s v="Harris Inc"/>
    <s v="Future-proofed modular groupware"/>
    <n v="14900"/>
    <n v="32986"/>
    <x v="1"/>
    <n v="375"/>
    <s v="US"/>
    <s v="USD"/>
    <n v="1488348000"/>
    <n v="1489899600"/>
    <x v="592"/>
    <d v="2017-03-19T05:00:00"/>
    <b v="0"/>
    <b v="0"/>
    <s v="theater/plays"/>
    <n v="2.2389932885906041"/>
    <n v="16680.5"/>
    <x v="3"/>
    <s v="plays"/>
    <m/>
  </r>
  <r>
    <n v="644"/>
    <s v="Peters-Nelson"/>
    <s v="Distributed real-time algorithm"/>
    <n v="169400"/>
    <n v="81984"/>
    <x v="0"/>
    <n v="2928"/>
    <s v="CA"/>
    <s v="CAD"/>
    <n v="1545112800"/>
    <n v="1546495200"/>
    <x v="593"/>
    <d v="2019-01-03T06:00:00"/>
    <b v="0"/>
    <b v="0"/>
    <s v="theater/plays"/>
    <n v="0.5012514757969303"/>
    <n v="42456"/>
    <x v="3"/>
    <s v="plays"/>
    <m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x v="594"/>
    <d v="2018-10-17T05:00:00"/>
    <b v="0"/>
    <b v="1"/>
    <s v="music/rock"/>
    <n v="0.95356585111920877"/>
    <n v="91590"/>
    <x v="1"/>
    <s v="rock"/>
    <m/>
  </r>
  <r>
    <n v="646"/>
    <s v="Robinson Group"/>
    <s v="Switchable reciprocal middleware"/>
    <n v="98700"/>
    <n v="87448"/>
    <x v="0"/>
    <n v="2915"/>
    <s v="US"/>
    <s v="USD"/>
    <n v="1363150800"/>
    <n v="1364101200"/>
    <x v="595"/>
    <d v="2013-03-24T05:00:00"/>
    <b v="0"/>
    <b v="0"/>
    <s v="games/video games"/>
    <n v="0.91553191489361707"/>
    <n v="45181.5"/>
    <x v="6"/>
    <s v="video games"/>
    <m/>
  </r>
  <r>
    <n v="647"/>
    <s v="Jordan-Wolfe"/>
    <s v="Inverse multimedia Graphic Interface"/>
    <n v="4500"/>
    <n v="1863"/>
    <x v="0"/>
    <n v="18"/>
    <s v="US"/>
    <s v="USD"/>
    <n v="1523250000"/>
    <n v="1525323600"/>
    <x v="596"/>
    <d v="2018-05-03T05:00:00"/>
    <b v="0"/>
    <b v="0"/>
    <s v="publishing/translations"/>
    <n v="0.41799999999999998"/>
    <n v="940.5"/>
    <x v="5"/>
    <s v="translations"/>
    <m/>
  </r>
  <r>
    <n v="648"/>
    <s v="Vargas-Cox"/>
    <s v="Vision-oriented local contingency"/>
    <n v="98600"/>
    <n v="62174"/>
    <x v="3"/>
    <n v="723"/>
    <s v="US"/>
    <s v="USD"/>
    <n v="1499317200"/>
    <n v="1500872400"/>
    <x v="597"/>
    <d v="2017-07-24T05:00:00"/>
    <b v="1"/>
    <b v="0"/>
    <s v="food/food trucks"/>
    <n v="0.63790060851926977"/>
    <n v="31448.5"/>
    <x v="0"/>
    <s v="food trucks"/>
    <m/>
  </r>
  <r>
    <n v="649"/>
    <s v="Yang and Sons"/>
    <s v="Reactive 6thgeneration hub"/>
    <n v="121700"/>
    <n v="59003"/>
    <x v="0"/>
    <n v="602"/>
    <s v="CH"/>
    <s v="CHF"/>
    <n v="1287550800"/>
    <n v="1288501200"/>
    <x v="598"/>
    <d v="2010-10-31T05:00:00"/>
    <b v="1"/>
    <b v="1"/>
    <s v="theater/plays"/>
    <n v="0.48976992604765818"/>
    <n v="29802.5"/>
    <x v="3"/>
    <s v="plays"/>
    <m/>
  </r>
  <r>
    <n v="650"/>
    <s v="Wilson, Wilson and Mathis"/>
    <s v="Optional asymmetric success"/>
    <n v="100"/>
    <n v="2"/>
    <x v="0"/>
    <n v="1"/>
    <s v="US"/>
    <s v="USD"/>
    <n v="1404795600"/>
    <n v="1407128400"/>
    <x v="599"/>
    <d v="2014-08-04T05:00:00"/>
    <b v="0"/>
    <b v="0"/>
    <s v="music/jazz"/>
    <n v="0.03"/>
    <n v="1.5"/>
    <x v="1"/>
    <s v="jazz"/>
    <m/>
  </r>
  <r>
    <n v="651"/>
    <s v="Wang, Koch and Weaver"/>
    <s v="Digitized analyzing capacity"/>
    <n v="196700"/>
    <n v="174039"/>
    <x v="0"/>
    <n v="3868"/>
    <s v="IT"/>
    <s v="EUR"/>
    <n v="1393048800"/>
    <n v="1394344800"/>
    <x v="600"/>
    <d v="2014-03-09T06:00:00"/>
    <b v="0"/>
    <b v="0"/>
    <s v="film &amp; video/shorts"/>
    <n v="0.90445856634468735"/>
    <n v="88953.5"/>
    <x v="4"/>
    <s v="shorts"/>
    <m/>
  </r>
  <r>
    <n v="652"/>
    <s v="Cisneros Ltd"/>
    <s v="Vision-oriented regional hub"/>
    <n v="10000"/>
    <n v="12684"/>
    <x v="1"/>
    <n v="409"/>
    <s v="US"/>
    <s v="USD"/>
    <n v="1470373200"/>
    <n v="1474088400"/>
    <x v="601"/>
    <d v="2016-09-17T05:00:00"/>
    <b v="0"/>
    <b v="0"/>
    <s v="technology/web"/>
    <n v="1.3092999999999999"/>
    <n v="6546.5"/>
    <x v="2"/>
    <s v="web"/>
    <m/>
  </r>
  <r>
    <n v="653"/>
    <s v="Williams-Jones"/>
    <s v="Monitored incremental info-mediaries"/>
    <n v="600"/>
    <n v="14033"/>
    <x v="1"/>
    <n v="234"/>
    <s v="US"/>
    <s v="USD"/>
    <n v="1460091600"/>
    <n v="1460264400"/>
    <x v="602"/>
    <d v="2016-04-10T05:00:00"/>
    <b v="0"/>
    <b v="0"/>
    <s v="technology/web"/>
    <n v="23.778333333333332"/>
    <n v="7133.5"/>
    <x v="2"/>
    <s v="web"/>
    <m/>
  </r>
  <r>
    <n v="654"/>
    <s v="Roberts, Hinton and Williams"/>
    <s v="Programmable static middleware"/>
    <n v="35000"/>
    <n v="177936"/>
    <x v="1"/>
    <n v="3016"/>
    <s v="US"/>
    <s v="USD"/>
    <n v="1440392400"/>
    <n v="1440824400"/>
    <x v="335"/>
    <d v="2015-08-29T05:00:00"/>
    <b v="0"/>
    <b v="0"/>
    <s v="music/metal"/>
    <n v="5.1700571428571429"/>
    <n v="90476"/>
    <x v="1"/>
    <s v="metal"/>
    <m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x v="603"/>
    <d v="2017-03-15T05:00:00"/>
    <b v="1"/>
    <b v="0"/>
    <s v="photography/photography books"/>
    <n v="1.9530434782608697"/>
    <n v="6738"/>
    <x v="7"/>
    <s v="photography books"/>
    <m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x v="604"/>
    <d v="2018-01-02T06:00:00"/>
    <b v="0"/>
    <b v="0"/>
    <s v="food/food trucks"/>
    <n v="0.42553209459459457"/>
    <n v="25191.5"/>
    <x v="0"/>
    <s v="food trucks"/>
    <m/>
  </r>
  <r>
    <n v="657"/>
    <s v="Russo, Kim and Mccoy"/>
    <s v="Balanced optimal hardware"/>
    <n v="10000"/>
    <n v="824"/>
    <x v="0"/>
    <n v="14"/>
    <s v="US"/>
    <s v="USD"/>
    <n v="1514354400"/>
    <n v="1515736800"/>
    <x v="605"/>
    <d v="2018-01-12T06:00:00"/>
    <b v="0"/>
    <b v="0"/>
    <s v="film &amp; video/science fiction"/>
    <n v="8.3799999999999999E-2"/>
    <n v="419"/>
    <x v="4"/>
    <s v="science fiction"/>
    <m/>
  </r>
  <r>
    <n v="658"/>
    <s v="Howell, Myers and Olson"/>
    <s v="Self-enabling mission-critical success"/>
    <n v="52600"/>
    <n v="31594"/>
    <x v="3"/>
    <n v="390"/>
    <s v="US"/>
    <s v="USD"/>
    <n v="1440910800"/>
    <n v="1442898000"/>
    <x v="606"/>
    <d v="2015-09-22T05:00:00"/>
    <b v="0"/>
    <b v="0"/>
    <s v="music/rock"/>
    <n v="0.60806083650190113"/>
    <n v="15992"/>
    <x v="1"/>
    <s v="rock"/>
    <m/>
  </r>
  <r>
    <n v="659"/>
    <s v="Bailey and Sons"/>
    <s v="Grass-roots dynamic emulation"/>
    <n v="120700"/>
    <n v="57010"/>
    <x v="0"/>
    <n v="750"/>
    <s v="GB"/>
    <s v="GBP"/>
    <n v="1296108000"/>
    <n v="1296194400"/>
    <x v="65"/>
    <d v="2011-01-28T06:00:00"/>
    <b v="0"/>
    <b v="0"/>
    <s v="film &amp; video/documentary"/>
    <n v="0.47854183927091964"/>
    <n v="28880"/>
    <x v="4"/>
    <s v="documentary"/>
    <m/>
  </r>
  <r>
    <n v="660"/>
    <s v="Jensen-Brown"/>
    <s v="Fundamental disintermediate matrix"/>
    <n v="9100"/>
    <n v="7438"/>
    <x v="0"/>
    <n v="77"/>
    <s v="US"/>
    <s v="USD"/>
    <n v="1440133200"/>
    <n v="1440910800"/>
    <x v="607"/>
    <d v="2015-08-30T05:00:00"/>
    <b v="1"/>
    <b v="0"/>
    <s v="theater/plays"/>
    <n v="0.82582417582417578"/>
    <n v="3757.5"/>
    <x v="3"/>
    <s v="plays"/>
    <m/>
  </r>
  <r>
    <n v="661"/>
    <s v="Smith Group"/>
    <s v="Right-sized secondary challenge"/>
    <n v="106800"/>
    <n v="57872"/>
    <x v="0"/>
    <n v="752"/>
    <s v="DK"/>
    <s v="DKK"/>
    <n v="1332910800"/>
    <n v="1335502800"/>
    <x v="608"/>
    <d v="2012-04-27T05:00:00"/>
    <b v="0"/>
    <b v="0"/>
    <s v="music/jazz"/>
    <n v="0.54891385767790257"/>
    <n v="29312"/>
    <x v="1"/>
    <s v="jazz"/>
    <m/>
  </r>
  <r>
    <n v="662"/>
    <s v="Murphy-Farrell"/>
    <s v="Implemented exuding software"/>
    <n v="9100"/>
    <n v="8906"/>
    <x v="0"/>
    <n v="131"/>
    <s v="US"/>
    <s v="USD"/>
    <n v="1544335200"/>
    <n v="1544680800"/>
    <x v="609"/>
    <d v="2018-12-13T06:00:00"/>
    <b v="0"/>
    <b v="0"/>
    <s v="theater/plays"/>
    <n v="0.99307692307692308"/>
    <n v="4518.5"/>
    <x v="3"/>
    <s v="plays"/>
    <m/>
  </r>
  <r>
    <n v="663"/>
    <s v="Everett-Wolfe"/>
    <s v="Total optimizing software"/>
    <n v="10000"/>
    <n v="7724"/>
    <x v="0"/>
    <n v="87"/>
    <s v="US"/>
    <s v="USD"/>
    <n v="1286427600"/>
    <n v="1288414800"/>
    <x v="610"/>
    <d v="2010-10-30T05:00:00"/>
    <b v="0"/>
    <b v="0"/>
    <s v="theater/plays"/>
    <n v="0.78110000000000002"/>
    <n v="3905.5"/>
    <x v="3"/>
    <s v="plays"/>
    <m/>
  </r>
  <r>
    <n v="664"/>
    <s v="Young PLC"/>
    <s v="Optional maximized attitude"/>
    <n v="79400"/>
    <n v="26571"/>
    <x v="0"/>
    <n v="1063"/>
    <s v="US"/>
    <s v="USD"/>
    <n v="1329717600"/>
    <n v="1330581600"/>
    <x v="541"/>
    <d v="2012-03-01T06:00:00"/>
    <b v="0"/>
    <b v="0"/>
    <s v="music/jazz"/>
    <n v="0.3480352644836272"/>
    <n v="13817"/>
    <x v="1"/>
    <s v="jazz"/>
    <m/>
  </r>
  <r>
    <n v="665"/>
    <s v="Park-Goodman"/>
    <s v="Customer-focused impactful extranet"/>
    <n v="5100"/>
    <n v="12219"/>
    <x v="1"/>
    <n v="272"/>
    <s v="US"/>
    <s v="USD"/>
    <n v="1310187600"/>
    <n v="1311397200"/>
    <x v="611"/>
    <d v="2011-07-23T05:00:00"/>
    <b v="0"/>
    <b v="1"/>
    <s v="film &amp; video/documentary"/>
    <n v="2.4492156862745098"/>
    <n v="6245.5"/>
    <x v="4"/>
    <s v="documentary"/>
    <m/>
  </r>
  <r>
    <n v="666"/>
    <s v="York, Barr and Grant"/>
    <s v="Cloned bottom-line success"/>
    <n v="3100"/>
    <n v="1985"/>
    <x v="3"/>
    <n v="25"/>
    <s v="US"/>
    <s v="USD"/>
    <n v="1377838800"/>
    <n v="1378357200"/>
    <x v="612"/>
    <d v="2013-09-05T05:00:00"/>
    <b v="0"/>
    <b v="1"/>
    <s v="theater/plays"/>
    <n v="0.64838709677419359"/>
    <n v="1005"/>
    <x v="3"/>
    <s v="plays"/>
    <m/>
  </r>
  <r>
    <n v="667"/>
    <s v="Little Ltd"/>
    <s v="Decentralized bandwidth-monitored ability"/>
    <n v="6900"/>
    <n v="12155"/>
    <x v="1"/>
    <n v="419"/>
    <s v="US"/>
    <s v="USD"/>
    <n v="1410325200"/>
    <n v="1411102800"/>
    <x v="613"/>
    <d v="2014-09-19T05:00:00"/>
    <b v="0"/>
    <b v="0"/>
    <s v="journalism/audio"/>
    <n v="1.8223188405797102"/>
    <n v="6287"/>
    <x v="8"/>
    <s v="audio"/>
    <m/>
  </r>
  <r>
    <n v="668"/>
    <s v="Brown and Sons"/>
    <s v="Programmable leadingedge budgetary management"/>
    <n v="27500"/>
    <n v="5593"/>
    <x v="0"/>
    <n v="76"/>
    <s v="US"/>
    <s v="USD"/>
    <n v="1343797200"/>
    <n v="1344834000"/>
    <x v="614"/>
    <d v="2012-08-13T05:00:00"/>
    <b v="0"/>
    <b v="0"/>
    <s v="theater/plays"/>
    <n v="0.20614545454545455"/>
    <n v="2834.5"/>
    <x v="3"/>
    <s v="plays"/>
    <m/>
  </r>
  <r>
    <n v="669"/>
    <s v="Payne, Garrett and Thomas"/>
    <s v="Upgradable bi-directional concept"/>
    <n v="48800"/>
    <n v="175020"/>
    <x v="1"/>
    <n v="1621"/>
    <s v="IT"/>
    <s v="EUR"/>
    <n v="1498453200"/>
    <n v="1499230800"/>
    <x v="615"/>
    <d v="2017-07-05T05:00:00"/>
    <b v="0"/>
    <b v="0"/>
    <s v="theater/plays"/>
    <n v="3.6196926229508195"/>
    <n v="88320.5"/>
    <x v="3"/>
    <s v="plays"/>
    <m/>
  </r>
  <r>
    <n v="670"/>
    <s v="Robinson Group"/>
    <s v="Re-contextualized homogeneous flexibility"/>
    <n v="16200"/>
    <n v="75955"/>
    <x v="1"/>
    <n v="1101"/>
    <s v="US"/>
    <s v="USD"/>
    <n v="1456380000"/>
    <n v="1457416800"/>
    <x v="90"/>
    <d v="2016-03-08T06:00:00"/>
    <b v="0"/>
    <b v="0"/>
    <s v="music/indie rock"/>
    <n v="4.7565432098765434"/>
    <n v="38528"/>
    <x v="1"/>
    <s v="indie rock"/>
    <m/>
  </r>
  <r>
    <n v="671"/>
    <s v="Robinson-Kelly"/>
    <s v="Monitored bi-directional standardization"/>
    <n v="97600"/>
    <n v="119127"/>
    <x v="1"/>
    <n v="1073"/>
    <s v="US"/>
    <s v="USD"/>
    <n v="1280552400"/>
    <n v="1280898000"/>
    <x v="616"/>
    <d v="2010-08-04T05:00:00"/>
    <b v="0"/>
    <b v="1"/>
    <s v="theater/plays"/>
    <n v="1.2315573770491803"/>
    <n v="60100"/>
    <x v="3"/>
    <s v="plays"/>
    <m/>
  </r>
  <r>
    <n v="672"/>
    <s v="Kelly-Colon"/>
    <s v="Stand-alone grid-enabled leverage"/>
    <n v="197900"/>
    <n v="110689"/>
    <x v="0"/>
    <n v="4428"/>
    <s v="AU"/>
    <s v="AUD"/>
    <n v="1521608400"/>
    <n v="1522472400"/>
    <x v="617"/>
    <d v="2018-03-31T05:00:00"/>
    <b v="0"/>
    <b v="0"/>
    <s v="theater/plays"/>
    <n v="0.58169277412834763"/>
    <n v="57558.5"/>
    <x v="3"/>
    <s v="plays"/>
    <m/>
  </r>
  <r>
    <n v="673"/>
    <s v="Turner, Scott and Gentry"/>
    <s v="Assimilated regional groupware"/>
    <n v="5600"/>
    <n v="2445"/>
    <x v="0"/>
    <n v="58"/>
    <s v="IT"/>
    <s v="EUR"/>
    <n v="1460696400"/>
    <n v="1462510800"/>
    <x v="618"/>
    <d v="2016-05-06T05:00:00"/>
    <b v="0"/>
    <b v="0"/>
    <s v="music/indie rock"/>
    <n v="0.4469642857142857"/>
    <n v="1251.5"/>
    <x v="1"/>
    <s v="indie rock"/>
    <m/>
  </r>
  <r>
    <n v="674"/>
    <s v="Sanchez Ltd"/>
    <s v="Up-sized 24hour instruction set"/>
    <n v="170700"/>
    <n v="57250"/>
    <x v="3"/>
    <n v="1218"/>
    <s v="US"/>
    <s v="USD"/>
    <n v="1313730000"/>
    <n v="1317790800"/>
    <x v="619"/>
    <d v="2011-10-05T05:00:00"/>
    <b v="0"/>
    <b v="0"/>
    <s v="photography/photography books"/>
    <n v="0.34251903925014643"/>
    <n v="29234"/>
    <x v="7"/>
    <s v="photography books"/>
    <m/>
  </r>
  <r>
    <n v="675"/>
    <s v="Giles-Smith"/>
    <s v="Right-sized web-enabled intranet"/>
    <n v="9700"/>
    <n v="11929"/>
    <x v="1"/>
    <n v="331"/>
    <s v="US"/>
    <s v="USD"/>
    <n v="1568178000"/>
    <n v="1568782800"/>
    <x v="620"/>
    <d v="2019-09-18T05:00:00"/>
    <b v="0"/>
    <b v="0"/>
    <s v="journalism/audio"/>
    <n v="1.2639175257731958"/>
    <n v="6130"/>
    <x v="8"/>
    <s v="audio"/>
    <m/>
  </r>
  <r>
    <n v="676"/>
    <s v="Thompson-Moreno"/>
    <s v="Expanded needs-based orchestration"/>
    <n v="62300"/>
    <n v="118214"/>
    <x v="1"/>
    <n v="1170"/>
    <s v="US"/>
    <s v="USD"/>
    <n v="1348635600"/>
    <n v="1349413200"/>
    <x v="621"/>
    <d v="2012-10-05T05:00:00"/>
    <b v="0"/>
    <b v="0"/>
    <s v="photography/photography books"/>
    <n v="1.9162760834670947"/>
    <n v="59692"/>
    <x v="7"/>
    <s v="photography books"/>
    <m/>
  </r>
  <r>
    <n v="677"/>
    <s v="Murphy-Fox"/>
    <s v="Organic system-worthy orchestration"/>
    <n v="5300"/>
    <n v="4432"/>
    <x v="0"/>
    <n v="111"/>
    <s v="US"/>
    <s v="USD"/>
    <n v="1468126800"/>
    <n v="1472446800"/>
    <x v="622"/>
    <d v="2016-08-29T05:00:00"/>
    <b v="0"/>
    <b v="0"/>
    <s v="publishing/fiction"/>
    <n v="0.85716981132075476"/>
    <n v="2271.5"/>
    <x v="5"/>
    <s v="fiction"/>
    <m/>
  </r>
  <r>
    <n v="678"/>
    <s v="Rodriguez-Patterson"/>
    <s v="Inverse static standardization"/>
    <n v="99500"/>
    <n v="17879"/>
    <x v="3"/>
    <n v="215"/>
    <s v="US"/>
    <s v="USD"/>
    <n v="1547877600"/>
    <n v="1548050400"/>
    <x v="35"/>
    <d v="2019-01-21T06:00:00"/>
    <b v="0"/>
    <b v="0"/>
    <s v="film &amp; video/drama"/>
    <n v="0.18184924623115578"/>
    <n v="9047"/>
    <x v="4"/>
    <s v="drama"/>
    <m/>
  </r>
  <r>
    <n v="679"/>
    <s v="Davis Ltd"/>
    <s v="Synchronized motivating solution"/>
    <n v="1400"/>
    <n v="14511"/>
    <x v="1"/>
    <n v="363"/>
    <s v="US"/>
    <s v="USD"/>
    <n v="1571374800"/>
    <n v="1571806800"/>
    <x v="623"/>
    <d v="2019-10-23T05:00:00"/>
    <b v="0"/>
    <b v="1"/>
    <s v="food/food trucks"/>
    <n v="10.624285714285714"/>
    <n v="7437"/>
    <x v="0"/>
    <s v="food trucks"/>
    <m/>
  </r>
  <r>
    <n v="680"/>
    <s v="Nelson-Valdez"/>
    <s v="Open-source 4thgeneration open system"/>
    <n v="145600"/>
    <n v="141822"/>
    <x v="0"/>
    <n v="2955"/>
    <s v="US"/>
    <s v="USD"/>
    <n v="1576303200"/>
    <n v="1576476000"/>
    <x v="624"/>
    <d v="2019-12-16T06:00:00"/>
    <b v="0"/>
    <b v="1"/>
    <s v="games/mobile games"/>
    <n v="0.99434752747252753"/>
    <n v="72388.5"/>
    <x v="6"/>
    <s v="mobile games"/>
    <m/>
  </r>
  <r>
    <n v="681"/>
    <s v="Kelly PLC"/>
    <s v="Decentralized context-sensitive superstructure"/>
    <n v="184100"/>
    <n v="159037"/>
    <x v="0"/>
    <n v="1657"/>
    <s v="US"/>
    <s v="USD"/>
    <n v="1324447200"/>
    <n v="1324965600"/>
    <x v="625"/>
    <d v="2011-12-27T06:00:00"/>
    <b v="0"/>
    <b v="0"/>
    <s v="theater/plays"/>
    <n v="0.8728625746876697"/>
    <n v="80347"/>
    <x v="3"/>
    <s v="plays"/>
    <m/>
  </r>
  <r>
    <n v="682"/>
    <s v="Nguyen and Sons"/>
    <s v="Compatible 5thgeneration concept"/>
    <n v="5400"/>
    <n v="8109"/>
    <x v="1"/>
    <n v="103"/>
    <s v="US"/>
    <s v="USD"/>
    <n v="1386741600"/>
    <n v="1387519200"/>
    <x v="626"/>
    <d v="2013-12-20T06:00:00"/>
    <b v="0"/>
    <b v="0"/>
    <s v="theater/plays"/>
    <n v="1.5207407407407407"/>
    <n v="4106"/>
    <x v="3"/>
    <s v="plays"/>
    <m/>
  </r>
  <r>
    <n v="683"/>
    <s v="Jones PLC"/>
    <s v="Virtual systemic intranet"/>
    <n v="2300"/>
    <n v="8244"/>
    <x v="1"/>
    <n v="147"/>
    <s v="US"/>
    <s v="USD"/>
    <n v="1537074000"/>
    <n v="1537246800"/>
    <x v="627"/>
    <d v="2018-09-18T05:00:00"/>
    <b v="0"/>
    <b v="0"/>
    <s v="theater/plays"/>
    <n v="3.6482608695652172"/>
    <n v="4195.5"/>
    <x v="3"/>
    <s v="plays"/>
    <m/>
  </r>
  <r>
    <n v="684"/>
    <s v="Gilmore LLC"/>
    <s v="Optimized systemic algorithm"/>
    <n v="1400"/>
    <n v="7600"/>
    <x v="1"/>
    <n v="110"/>
    <s v="CA"/>
    <s v="CAD"/>
    <n v="1277787600"/>
    <n v="1279515600"/>
    <x v="628"/>
    <d v="2010-07-19T05:00:00"/>
    <b v="0"/>
    <b v="0"/>
    <s v="publishing/nonfiction"/>
    <n v="5.5071428571428571"/>
    <n v="3855"/>
    <x v="5"/>
    <s v="nonfiction"/>
    <m/>
  </r>
  <r>
    <n v="685"/>
    <s v="Lee-Cobb"/>
    <s v="Customizable homogeneous firmware"/>
    <n v="140000"/>
    <n v="94501"/>
    <x v="0"/>
    <n v="926"/>
    <s v="CA"/>
    <s v="CAD"/>
    <n v="1440306000"/>
    <n v="1442379600"/>
    <x v="629"/>
    <d v="2015-09-16T05:00:00"/>
    <b v="0"/>
    <b v="0"/>
    <s v="theater/plays"/>
    <n v="0.6816214285714286"/>
    <n v="47713.5"/>
    <x v="3"/>
    <s v="plays"/>
    <m/>
  </r>
  <r>
    <n v="686"/>
    <s v="Jones, Wiley and Robbins"/>
    <s v="Front-line cohesive extranet"/>
    <n v="7500"/>
    <n v="14381"/>
    <x v="1"/>
    <n v="134"/>
    <s v="US"/>
    <s v="USD"/>
    <n v="1522126800"/>
    <n v="1523077200"/>
    <x v="630"/>
    <d v="2018-04-07T05:00:00"/>
    <b v="0"/>
    <b v="0"/>
    <s v="technology/wearables"/>
    <n v="1.9353333333333333"/>
    <n v="7257.5"/>
    <x v="2"/>
    <s v="wearables"/>
    <m/>
  </r>
  <r>
    <n v="687"/>
    <s v="Martin, Gates and Holt"/>
    <s v="Distributed holistic neural-net"/>
    <n v="1500"/>
    <n v="13980"/>
    <x v="1"/>
    <n v="269"/>
    <s v="US"/>
    <s v="USD"/>
    <n v="1489298400"/>
    <n v="1489554000"/>
    <x v="631"/>
    <d v="2017-03-15T05:00:00"/>
    <b v="0"/>
    <b v="0"/>
    <s v="theater/plays"/>
    <n v="9.4993333333333325"/>
    <n v="7124.5"/>
    <x v="3"/>
    <s v="plays"/>
    <m/>
  </r>
  <r>
    <n v="688"/>
    <s v="Bowen, Davies and Burns"/>
    <s v="Devolved client-server monitoring"/>
    <n v="2900"/>
    <n v="12449"/>
    <x v="1"/>
    <n v="175"/>
    <s v="US"/>
    <s v="USD"/>
    <n v="1547100000"/>
    <n v="1548482400"/>
    <x v="632"/>
    <d v="2019-01-26T06:00:00"/>
    <b v="0"/>
    <b v="1"/>
    <s v="film &amp; video/television"/>
    <n v="4.3531034482758617"/>
    <n v="6312"/>
    <x v="4"/>
    <s v="television"/>
    <m/>
  </r>
  <r>
    <n v="689"/>
    <s v="Nguyen Inc"/>
    <s v="Seamless directional capacity"/>
    <n v="7300"/>
    <n v="7348"/>
    <x v="1"/>
    <n v="69"/>
    <s v="US"/>
    <s v="USD"/>
    <n v="1383022800"/>
    <n v="1384063200"/>
    <x v="633"/>
    <d v="2013-11-10T06:00:00"/>
    <b v="0"/>
    <b v="0"/>
    <s v="technology/web"/>
    <n v="1.016027397260274"/>
    <n v="3708.5"/>
    <x v="2"/>
    <s v="web"/>
    <m/>
  </r>
  <r>
    <n v="690"/>
    <s v="Walsh-Watts"/>
    <s v="Polarized actuating implementation"/>
    <n v="3600"/>
    <n v="8158"/>
    <x v="1"/>
    <n v="190"/>
    <s v="US"/>
    <s v="USD"/>
    <n v="1322373600"/>
    <n v="1322892000"/>
    <x v="634"/>
    <d v="2011-12-03T06:00:00"/>
    <b v="0"/>
    <b v="1"/>
    <s v="film &amp; video/documentary"/>
    <n v="2.318888888888889"/>
    <n v="4174"/>
    <x v="4"/>
    <s v="documentary"/>
    <m/>
  </r>
  <r>
    <n v="691"/>
    <s v="Ray, Li and Li"/>
    <s v="Front-line disintermediate hub"/>
    <n v="5000"/>
    <n v="7119"/>
    <x v="1"/>
    <n v="237"/>
    <s v="US"/>
    <s v="USD"/>
    <n v="1349240400"/>
    <n v="1350709200"/>
    <x v="635"/>
    <d v="2012-10-20T05:00:00"/>
    <b v="1"/>
    <b v="1"/>
    <s v="film &amp; video/documentary"/>
    <n v="1.4712000000000001"/>
    <n v="3678"/>
    <x v="4"/>
    <s v="documentary"/>
    <m/>
  </r>
  <r>
    <n v="692"/>
    <s v="Murray Ltd"/>
    <s v="Decentralized 4thgeneration challenge"/>
    <n v="6000"/>
    <n v="5438"/>
    <x v="0"/>
    <n v="77"/>
    <s v="GB"/>
    <s v="GBP"/>
    <n v="1562648400"/>
    <n v="1564203600"/>
    <x v="636"/>
    <d v="2019-07-27T05:00:00"/>
    <b v="0"/>
    <b v="0"/>
    <s v="music/rock"/>
    <n v="0.91916666666666669"/>
    <n v="2757.5"/>
    <x v="1"/>
    <s v="rock"/>
    <m/>
  </r>
  <r>
    <n v="693"/>
    <s v="Bradford-Silva"/>
    <s v="Reverse-engineered composite hierarchy"/>
    <n v="180400"/>
    <n v="115396"/>
    <x v="0"/>
    <n v="1748"/>
    <s v="US"/>
    <s v="USD"/>
    <n v="1508216400"/>
    <n v="1509685200"/>
    <x v="637"/>
    <d v="2017-11-03T05:00:00"/>
    <b v="0"/>
    <b v="0"/>
    <s v="theater/plays"/>
    <n v="0.64935698447893575"/>
    <n v="58572"/>
    <x v="3"/>
    <s v="plays"/>
    <m/>
  </r>
  <r>
    <n v="694"/>
    <s v="Mora-Bradley"/>
    <s v="Programmable tangible ability"/>
    <n v="9100"/>
    <n v="7656"/>
    <x v="0"/>
    <n v="79"/>
    <s v="US"/>
    <s v="USD"/>
    <n v="1511762400"/>
    <n v="1514959200"/>
    <x v="638"/>
    <d v="2018-01-03T06:00:00"/>
    <b v="0"/>
    <b v="0"/>
    <s v="theater/plays"/>
    <n v="0.85"/>
    <n v="3867.5"/>
    <x v="3"/>
    <s v="plays"/>
    <m/>
  </r>
  <r>
    <n v="695"/>
    <s v="Cardenas, Thompson and Carey"/>
    <s v="Configurable full-range emulation"/>
    <n v="9200"/>
    <n v="12322"/>
    <x v="1"/>
    <n v="196"/>
    <s v="IT"/>
    <s v="EUR"/>
    <n v="1447480800"/>
    <n v="1448863200"/>
    <x v="639"/>
    <d v="2015-11-30T06:00:00"/>
    <b v="1"/>
    <b v="0"/>
    <s v="music/rock"/>
    <n v="1.3606521739130435"/>
    <n v="6259"/>
    <x v="1"/>
    <s v="rock"/>
    <m/>
  </r>
  <r>
    <n v="696"/>
    <s v="Lopez, Reid and Johnson"/>
    <s v="Total real-time hardware"/>
    <n v="164100"/>
    <n v="96888"/>
    <x v="0"/>
    <n v="889"/>
    <s v="US"/>
    <s v="USD"/>
    <n v="1429506000"/>
    <n v="1429592400"/>
    <x v="640"/>
    <d v="2015-04-21T05:00:00"/>
    <b v="0"/>
    <b v="1"/>
    <s v="theater/plays"/>
    <n v="0.59583790371724554"/>
    <n v="48888.5"/>
    <x v="3"/>
    <s v="plays"/>
    <m/>
  </r>
  <r>
    <n v="697"/>
    <s v="Fox-Williams"/>
    <s v="Profound system-worthy functionalities"/>
    <n v="128900"/>
    <n v="196960"/>
    <x v="1"/>
    <n v="7295"/>
    <s v="US"/>
    <s v="USD"/>
    <n v="1522472400"/>
    <n v="1522645200"/>
    <x v="641"/>
    <d v="2018-04-02T05:00:00"/>
    <b v="0"/>
    <b v="0"/>
    <s v="music/electric music"/>
    <n v="1.584600465477114"/>
    <n v="102127.5"/>
    <x v="1"/>
    <s v="electric music"/>
    <m/>
  </r>
  <r>
    <n v="698"/>
    <s v="Taylor, Wood and Taylor"/>
    <s v="Cloned hybrid focus group"/>
    <n v="42100"/>
    <n v="188057"/>
    <x v="1"/>
    <n v="2893"/>
    <s v="CA"/>
    <s v="CAD"/>
    <n v="1322114400"/>
    <n v="1323324000"/>
    <x v="642"/>
    <d v="2011-12-08T06:00:00"/>
    <b v="0"/>
    <b v="0"/>
    <s v="technology/wearables"/>
    <n v="4.5356294536817101"/>
    <n v="95475"/>
    <x v="2"/>
    <s v="wearables"/>
    <m/>
  </r>
  <r>
    <n v="699"/>
    <s v="King Inc"/>
    <s v="Ergonomic dedicated focus group"/>
    <n v="7400"/>
    <n v="6245"/>
    <x v="0"/>
    <n v="56"/>
    <s v="US"/>
    <s v="USD"/>
    <n v="1561438800"/>
    <n v="1561525200"/>
    <x v="230"/>
    <d v="2019-06-26T05:00:00"/>
    <b v="0"/>
    <b v="0"/>
    <s v="film &amp; video/drama"/>
    <n v="0.8514864864864865"/>
    <n v="3150.5"/>
    <x v="4"/>
    <s v="drama"/>
    <m/>
  </r>
  <r>
    <n v="700"/>
    <s v="Cole, Petty and Cameron"/>
    <s v="Realigned zero administration paradigm"/>
    <n v="100"/>
    <n v="3"/>
    <x v="0"/>
    <n v="1"/>
    <s v="US"/>
    <s v="USD"/>
    <n v="1264399200"/>
    <n v="1265695200"/>
    <x v="67"/>
    <d v="2010-02-09T06:00:00"/>
    <b v="0"/>
    <b v="0"/>
    <s v="technology/wearables"/>
    <n v="0.04"/>
    <n v="2"/>
    <x v="2"/>
    <s v="wearables"/>
    <m/>
  </r>
  <r>
    <n v="701"/>
    <s v="Mcclain LLC"/>
    <s v="Open-source multi-tasking methodology"/>
    <n v="52000"/>
    <n v="91014"/>
    <x v="1"/>
    <n v="820"/>
    <s v="US"/>
    <s v="USD"/>
    <n v="1301202000"/>
    <n v="1301806800"/>
    <x v="643"/>
    <d v="2011-04-03T05:00:00"/>
    <b v="1"/>
    <b v="0"/>
    <s v="theater/plays"/>
    <n v="1.7660384615384614"/>
    <n v="45917"/>
    <x v="3"/>
    <s v="plays"/>
    <m/>
  </r>
  <r>
    <n v="702"/>
    <s v="Sims-Gross"/>
    <s v="Object-based attitude-oriented analyzer"/>
    <n v="8700"/>
    <n v="4710"/>
    <x v="0"/>
    <n v="83"/>
    <s v="US"/>
    <s v="USD"/>
    <n v="1374469200"/>
    <n v="1374901200"/>
    <x v="644"/>
    <d v="2013-07-27T05:00:00"/>
    <b v="0"/>
    <b v="0"/>
    <s v="technology/wearables"/>
    <n v="0.5509195402298851"/>
    <n v="2396.5"/>
    <x v="2"/>
    <s v="wearables"/>
    <m/>
  </r>
  <r>
    <n v="703"/>
    <s v="Perez Group"/>
    <s v="Cross-platform tertiary hub"/>
    <n v="63400"/>
    <n v="197728"/>
    <x v="1"/>
    <n v="2038"/>
    <s v="US"/>
    <s v="USD"/>
    <n v="1334984400"/>
    <n v="1336453200"/>
    <x v="645"/>
    <d v="2012-05-08T05:00:00"/>
    <b v="1"/>
    <b v="1"/>
    <s v="publishing/translations"/>
    <n v="3.1508832807570979"/>
    <n v="99883"/>
    <x v="5"/>
    <s v="translations"/>
    <m/>
  </r>
  <r>
    <n v="704"/>
    <s v="Haynes-Williams"/>
    <s v="Seamless clear-thinking artificial intelligence"/>
    <n v="8700"/>
    <n v="10682"/>
    <x v="1"/>
    <n v="116"/>
    <s v="US"/>
    <s v="USD"/>
    <n v="1467608400"/>
    <n v="1468904400"/>
    <x v="646"/>
    <d v="2016-07-19T05:00:00"/>
    <b v="0"/>
    <b v="0"/>
    <s v="film &amp; video/animation"/>
    <n v="1.2411494252873563"/>
    <n v="5399"/>
    <x v="4"/>
    <s v="animation"/>
    <m/>
  </r>
  <r>
    <n v="705"/>
    <s v="Ford LLC"/>
    <s v="Centralized tangible success"/>
    <n v="169700"/>
    <n v="168048"/>
    <x v="0"/>
    <n v="2025"/>
    <s v="GB"/>
    <s v="GBP"/>
    <n v="1386741600"/>
    <n v="1387087200"/>
    <x v="626"/>
    <d v="2013-12-15T06:00:00"/>
    <b v="0"/>
    <b v="0"/>
    <s v="publishing/nonfiction"/>
    <n v="1.0021979964643488"/>
    <n v="85036.5"/>
    <x v="5"/>
    <s v="nonfiction"/>
    <m/>
  </r>
  <r>
    <n v="706"/>
    <s v="Moreno Ltd"/>
    <s v="Customer-focused multimedia methodology"/>
    <n v="108400"/>
    <n v="138586"/>
    <x v="1"/>
    <n v="1345"/>
    <s v="AU"/>
    <s v="AUD"/>
    <n v="1546754400"/>
    <n v="1547445600"/>
    <x v="647"/>
    <d v="2019-01-14T06:00:00"/>
    <b v="0"/>
    <b v="1"/>
    <s v="technology/web"/>
    <n v="1.2908763837638377"/>
    <n v="69965.5"/>
    <x v="2"/>
    <s v="web"/>
    <m/>
  </r>
  <r>
    <n v="707"/>
    <s v="Moore, Cook and Wright"/>
    <s v="Visionary maximized Local Area Network"/>
    <n v="7300"/>
    <n v="11579"/>
    <x v="1"/>
    <n v="168"/>
    <s v="US"/>
    <s v="USD"/>
    <n v="1544248800"/>
    <n v="1547359200"/>
    <x v="159"/>
    <d v="2019-01-13T06:00:00"/>
    <b v="0"/>
    <b v="0"/>
    <s v="film &amp; video/drama"/>
    <n v="1.6091780821917807"/>
    <n v="5873.5"/>
    <x v="4"/>
    <s v="drama"/>
    <m/>
  </r>
  <r>
    <n v="708"/>
    <s v="Ortega LLC"/>
    <s v="Secured bifurcated intranet"/>
    <n v="1700"/>
    <n v="12020"/>
    <x v="1"/>
    <n v="137"/>
    <s v="CH"/>
    <s v="CHF"/>
    <n v="1495429200"/>
    <n v="1496293200"/>
    <x v="648"/>
    <d v="2017-06-01T05:00:00"/>
    <b v="0"/>
    <b v="0"/>
    <s v="theater/plays"/>
    <n v="7.1511764705882355"/>
    <n v="6078.5"/>
    <x v="3"/>
    <s v="plays"/>
    <m/>
  </r>
  <r>
    <n v="709"/>
    <s v="Silva, Walker and Martin"/>
    <s v="Grass-roots 4thgeneration product"/>
    <n v="9800"/>
    <n v="13954"/>
    <x v="1"/>
    <n v="186"/>
    <s v="IT"/>
    <s v="EUR"/>
    <n v="1334811600"/>
    <n v="1335416400"/>
    <x v="267"/>
    <d v="2012-04-26T05:00:00"/>
    <b v="0"/>
    <b v="0"/>
    <s v="theater/plays"/>
    <n v="1.4428571428571428"/>
    <n v="7070"/>
    <x v="3"/>
    <s v="plays"/>
    <m/>
  </r>
  <r>
    <n v="710"/>
    <s v="Huynh, Gallegos and Mills"/>
    <s v="Reduced next generation info-mediaries"/>
    <n v="4300"/>
    <n v="6358"/>
    <x v="1"/>
    <n v="125"/>
    <s v="US"/>
    <s v="USD"/>
    <n v="1531544400"/>
    <n v="1532149200"/>
    <x v="649"/>
    <d v="2018-07-21T05:00:00"/>
    <b v="0"/>
    <b v="1"/>
    <s v="theater/plays"/>
    <n v="1.5076744186046511"/>
    <n v="3241.5"/>
    <x v="3"/>
    <s v="plays"/>
    <m/>
  </r>
  <r>
    <n v="711"/>
    <s v="Anderson LLC"/>
    <s v="Customizable full-range artificial intelligence"/>
    <n v="6200"/>
    <n v="1260"/>
    <x v="0"/>
    <n v="14"/>
    <s v="IT"/>
    <s v="EUR"/>
    <n v="1453615200"/>
    <n v="1453788000"/>
    <x v="248"/>
    <d v="2016-01-26T06:00:00"/>
    <b v="1"/>
    <b v="1"/>
    <s v="theater/plays"/>
    <n v="0.20548387096774193"/>
    <n v="637"/>
    <x v="3"/>
    <s v="plays"/>
    <m/>
  </r>
  <r>
    <n v="712"/>
    <s v="Garza-Bryant"/>
    <s v="Programmable leadingedge contingency"/>
    <n v="800"/>
    <n v="14725"/>
    <x v="1"/>
    <n v="202"/>
    <s v="US"/>
    <s v="USD"/>
    <n v="1467954000"/>
    <n v="1471496400"/>
    <x v="571"/>
    <d v="2016-08-18T05:00:00"/>
    <b v="0"/>
    <b v="0"/>
    <s v="theater/plays"/>
    <n v="18.658750000000001"/>
    <n v="7463.5"/>
    <x v="3"/>
    <s v="plays"/>
    <m/>
  </r>
  <r>
    <n v="713"/>
    <s v="Mays LLC"/>
    <s v="Multi-layered global groupware"/>
    <n v="6900"/>
    <n v="11174"/>
    <x v="1"/>
    <n v="103"/>
    <s v="US"/>
    <s v="USD"/>
    <n v="1471842000"/>
    <n v="1472878800"/>
    <x v="650"/>
    <d v="2016-09-03T05:00:00"/>
    <b v="0"/>
    <b v="0"/>
    <s v="publishing/radio &amp; podcasts"/>
    <n v="1.6343478260869566"/>
    <n v="5638.5"/>
    <x v="5"/>
    <s v="radio &amp; podcasts"/>
    <m/>
  </r>
  <r>
    <n v="714"/>
    <s v="Evans-Jones"/>
    <s v="Switchable methodical superstructure"/>
    <n v="38500"/>
    <n v="182036"/>
    <x v="1"/>
    <n v="1785"/>
    <s v="US"/>
    <s v="USD"/>
    <n v="1408424400"/>
    <n v="1408510800"/>
    <x v="1"/>
    <d v="2014-08-20T05:00:00"/>
    <b v="0"/>
    <b v="0"/>
    <s v="music/rock"/>
    <n v="4.7745714285714289"/>
    <n v="91910.5"/>
    <x v="1"/>
    <s v="rock"/>
    <m/>
  </r>
  <r>
    <n v="715"/>
    <s v="Fischer, Torres and Walker"/>
    <s v="Expanded even-keeled portal"/>
    <n v="118000"/>
    <n v="28870"/>
    <x v="0"/>
    <n v="656"/>
    <s v="US"/>
    <s v="USD"/>
    <n v="1281157200"/>
    <n v="1281589200"/>
    <x v="651"/>
    <d v="2010-08-12T05:00:00"/>
    <b v="0"/>
    <b v="0"/>
    <s v="games/mobile games"/>
    <n v="0.25022033898305085"/>
    <n v="14763"/>
    <x v="6"/>
    <s v="mobile games"/>
    <m/>
  </r>
  <r>
    <n v="716"/>
    <s v="Tapia, Kramer and Hicks"/>
    <s v="Advanced modular moderator"/>
    <n v="2000"/>
    <n v="10353"/>
    <x v="1"/>
    <n v="157"/>
    <s v="US"/>
    <s v="USD"/>
    <n v="1373432400"/>
    <n v="1375851600"/>
    <x v="652"/>
    <d v="2013-08-07T05:00:00"/>
    <b v="0"/>
    <b v="1"/>
    <s v="theater/plays"/>
    <n v="5.2549999999999999"/>
    <n v="5255"/>
    <x v="3"/>
    <s v="plays"/>
    <m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x v="653"/>
    <d v="2011-09-12T05:00:00"/>
    <b v="0"/>
    <b v="0"/>
    <s v="film &amp; video/documentary"/>
    <n v="2.5755357142857145"/>
    <n v="7211.5"/>
    <x v="4"/>
    <s v="documentary"/>
    <m/>
  </r>
  <r>
    <n v="718"/>
    <s v="Reyes PLC"/>
    <s v="Expanded optimal pricing structure"/>
    <n v="8300"/>
    <n v="8317"/>
    <x v="1"/>
    <n v="297"/>
    <s v="US"/>
    <s v="USD"/>
    <n v="1371445200"/>
    <n v="1373691600"/>
    <x v="654"/>
    <d v="2013-07-13T05:00:00"/>
    <b v="0"/>
    <b v="0"/>
    <s v="technology/wearables"/>
    <n v="1.0378313253012048"/>
    <n v="4307"/>
    <x v="2"/>
    <s v="wearables"/>
    <m/>
  </r>
  <r>
    <n v="719"/>
    <s v="Pace, Simpson and Watkins"/>
    <s v="Down-sized uniform ability"/>
    <n v="6900"/>
    <n v="10557"/>
    <x v="1"/>
    <n v="123"/>
    <s v="US"/>
    <s v="USD"/>
    <n v="1338267600"/>
    <n v="1339218000"/>
    <x v="655"/>
    <d v="2012-06-09T05:00:00"/>
    <b v="0"/>
    <b v="0"/>
    <s v="publishing/fiction"/>
    <n v="1.5478260869565217"/>
    <n v="5340"/>
    <x v="5"/>
    <s v="fiction"/>
    <m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x v="656"/>
    <d v="2018-03-07T06:00:00"/>
    <b v="0"/>
    <b v="1"/>
    <s v="theater/plays"/>
    <n v="0.37528735632183907"/>
    <n v="1632.5"/>
    <x v="3"/>
    <s v="plays"/>
    <m/>
  </r>
  <r>
    <n v="721"/>
    <s v="Dominguez-Owens"/>
    <s v="Open-architected systematic intranet"/>
    <n v="123600"/>
    <n v="5429"/>
    <x v="3"/>
    <n v="60"/>
    <s v="US"/>
    <s v="USD"/>
    <n v="1522818000"/>
    <n v="1523336400"/>
    <x v="657"/>
    <d v="2018-04-10T05:00:00"/>
    <b v="0"/>
    <b v="0"/>
    <s v="music/rock"/>
    <n v="4.4409385113268605E-2"/>
    <n v="2744.5"/>
    <x v="1"/>
    <s v="rock"/>
    <m/>
  </r>
  <r>
    <n v="722"/>
    <s v="Thomas-Simmons"/>
    <s v="Proactive 24hour frame"/>
    <n v="48500"/>
    <n v="75906"/>
    <x v="1"/>
    <n v="3036"/>
    <s v="US"/>
    <s v="USD"/>
    <n v="1509948000"/>
    <n v="1512280800"/>
    <x v="265"/>
    <d v="2017-12-03T06:00:00"/>
    <b v="0"/>
    <b v="0"/>
    <s v="film &amp; video/documentary"/>
    <n v="1.6276701030927836"/>
    <n v="39471"/>
    <x v="4"/>
    <s v="documentary"/>
    <m/>
  </r>
  <r>
    <n v="723"/>
    <s v="Beck-Knight"/>
    <s v="Exclusive fresh-thinking model"/>
    <n v="4900"/>
    <n v="13250"/>
    <x v="1"/>
    <n v="144"/>
    <s v="AU"/>
    <s v="AUD"/>
    <n v="1456898400"/>
    <n v="1458709200"/>
    <x v="658"/>
    <d v="2016-03-23T05:00:00"/>
    <b v="0"/>
    <b v="0"/>
    <s v="theater/plays"/>
    <n v="2.7334693877551022"/>
    <n v="6697"/>
    <x v="3"/>
    <s v="plays"/>
    <m/>
  </r>
  <r>
    <n v="724"/>
    <s v="Mccoy Ltd"/>
    <s v="Business-focused encompassing intranet"/>
    <n v="8400"/>
    <n v="11261"/>
    <x v="1"/>
    <n v="121"/>
    <s v="GB"/>
    <s v="GBP"/>
    <n v="1413954000"/>
    <n v="1414126800"/>
    <x v="659"/>
    <d v="2014-10-24T05:00:00"/>
    <b v="0"/>
    <b v="1"/>
    <s v="theater/plays"/>
    <n v="1.355"/>
    <n v="5691"/>
    <x v="3"/>
    <s v="plays"/>
    <m/>
  </r>
  <r>
    <n v="725"/>
    <s v="Dawson-Tyler"/>
    <s v="Optional 6thgeneration access"/>
    <n v="193200"/>
    <n v="97369"/>
    <x v="0"/>
    <n v="1596"/>
    <s v="US"/>
    <s v="USD"/>
    <n v="1416031200"/>
    <n v="1416204000"/>
    <x v="660"/>
    <d v="2014-11-17T06:00:00"/>
    <b v="0"/>
    <b v="0"/>
    <s v="games/mobile games"/>
    <n v="0.51224120082815738"/>
    <n v="49482.5"/>
    <x v="6"/>
    <s v="mobile games"/>
    <m/>
  </r>
  <r>
    <n v="726"/>
    <s v="Johns-Thomas"/>
    <s v="Realigned web-enabled functionalities"/>
    <n v="54300"/>
    <n v="48227"/>
    <x v="3"/>
    <n v="524"/>
    <s v="US"/>
    <s v="USD"/>
    <n v="1287982800"/>
    <n v="1288501200"/>
    <x v="661"/>
    <d v="2010-10-31T05:00:00"/>
    <b v="0"/>
    <b v="1"/>
    <s v="theater/plays"/>
    <n v="0.8978084714548803"/>
    <n v="24375.5"/>
    <x v="3"/>
    <s v="plays"/>
    <m/>
  </r>
  <r>
    <n v="727"/>
    <s v="Quinn, Cruz and Schmidt"/>
    <s v="Enterprise-wide multimedia software"/>
    <n v="8900"/>
    <n v="14685"/>
    <x v="1"/>
    <n v="181"/>
    <s v="US"/>
    <s v="USD"/>
    <n v="1547964000"/>
    <n v="1552971600"/>
    <x v="4"/>
    <d v="2019-03-19T05:00:00"/>
    <b v="0"/>
    <b v="0"/>
    <s v="technology/web"/>
    <n v="1.6703370786516853"/>
    <n v="7433"/>
    <x v="2"/>
    <s v="web"/>
    <m/>
  </r>
  <r>
    <n v="728"/>
    <s v="Stewart Inc"/>
    <s v="Versatile mission-critical knowledgebase"/>
    <n v="4200"/>
    <n v="735"/>
    <x v="0"/>
    <n v="10"/>
    <s v="US"/>
    <s v="USD"/>
    <n v="1464152400"/>
    <n v="1465102800"/>
    <x v="662"/>
    <d v="2016-06-05T05:00:00"/>
    <b v="0"/>
    <b v="0"/>
    <s v="theater/plays"/>
    <n v="0.17738095238095239"/>
    <n v="372.5"/>
    <x v="3"/>
    <s v="plays"/>
    <m/>
  </r>
  <r>
    <n v="729"/>
    <s v="Moore Group"/>
    <s v="Multi-lateral object-oriented open system"/>
    <n v="5600"/>
    <n v="10397"/>
    <x v="1"/>
    <n v="122"/>
    <s v="US"/>
    <s v="USD"/>
    <n v="1359957600"/>
    <n v="1360130400"/>
    <x v="663"/>
    <d v="2013-02-06T06:00:00"/>
    <b v="0"/>
    <b v="0"/>
    <s v="film &amp; video/drama"/>
    <n v="1.8783928571428572"/>
    <n v="5259.5"/>
    <x v="4"/>
    <s v="drama"/>
    <m/>
  </r>
  <r>
    <n v="730"/>
    <s v="Carson PLC"/>
    <s v="Visionary system-worthy attitude"/>
    <n v="28800"/>
    <n v="118847"/>
    <x v="1"/>
    <n v="1071"/>
    <s v="CA"/>
    <s v="CAD"/>
    <n v="1432357200"/>
    <n v="1432875600"/>
    <x v="664"/>
    <d v="2015-05-29T05:00:00"/>
    <b v="0"/>
    <b v="0"/>
    <s v="technology/wearables"/>
    <n v="4.1638194444444441"/>
    <n v="59959"/>
    <x v="2"/>
    <s v="wearables"/>
    <m/>
  </r>
  <r>
    <n v="731"/>
    <s v="Cruz, Hall and Mason"/>
    <s v="Synergized content-based hierarchy"/>
    <n v="8000"/>
    <n v="7220"/>
    <x v="3"/>
    <n v="219"/>
    <s v="US"/>
    <s v="USD"/>
    <n v="1500786000"/>
    <n v="1500872400"/>
    <x v="665"/>
    <d v="2017-07-24T05:00:00"/>
    <b v="0"/>
    <b v="0"/>
    <s v="technology/web"/>
    <n v="0.92987500000000001"/>
    <n v="3719.5"/>
    <x v="2"/>
    <s v="web"/>
    <m/>
  </r>
  <r>
    <n v="732"/>
    <s v="Glass, Baker and Jones"/>
    <s v="Business-focused 24hour access"/>
    <n v="117000"/>
    <n v="107622"/>
    <x v="0"/>
    <n v="1121"/>
    <s v="US"/>
    <s v="USD"/>
    <n v="1490158800"/>
    <n v="1492146000"/>
    <x v="666"/>
    <d v="2017-04-14T05:00:00"/>
    <b v="0"/>
    <b v="1"/>
    <s v="music/rock"/>
    <n v="0.92942735042735047"/>
    <n v="54371.5"/>
    <x v="1"/>
    <s v="rock"/>
    <m/>
  </r>
  <r>
    <n v="733"/>
    <s v="Marquez-Kerr"/>
    <s v="Automated hybrid orchestration"/>
    <n v="15800"/>
    <n v="83267"/>
    <x v="1"/>
    <n v="980"/>
    <s v="US"/>
    <s v="USD"/>
    <n v="1406178000"/>
    <n v="1407301200"/>
    <x v="43"/>
    <d v="2014-08-06T05:00:00"/>
    <b v="0"/>
    <b v="0"/>
    <s v="music/metal"/>
    <n v="5.3320886075949367"/>
    <n v="42123.5"/>
    <x v="1"/>
    <s v="metal"/>
    <m/>
  </r>
  <r>
    <n v="734"/>
    <s v="Stone PLC"/>
    <s v="Exclusive 5thgeneration leverage"/>
    <n v="4200"/>
    <n v="13404"/>
    <x v="1"/>
    <n v="536"/>
    <s v="US"/>
    <s v="USD"/>
    <n v="1485583200"/>
    <n v="1486620000"/>
    <x v="667"/>
    <d v="2017-02-09T06:00:00"/>
    <b v="0"/>
    <b v="1"/>
    <s v="theater/plays"/>
    <n v="3.3190476190476192"/>
    <n v="6970"/>
    <x v="3"/>
    <s v="plays"/>
    <m/>
  </r>
  <r>
    <n v="735"/>
    <s v="Caldwell PLC"/>
    <s v="Grass-roots zero administration alliance"/>
    <n v="37100"/>
    <n v="131404"/>
    <x v="1"/>
    <n v="1991"/>
    <s v="US"/>
    <s v="USD"/>
    <n v="1459314000"/>
    <n v="1459918800"/>
    <x v="668"/>
    <d v="2016-04-06T05:00:00"/>
    <b v="0"/>
    <b v="0"/>
    <s v="photography/photography books"/>
    <n v="3.5955525606469001"/>
    <n v="66697.5"/>
    <x v="7"/>
    <s v="photography books"/>
    <m/>
  </r>
  <r>
    <n v="736"/>
    <s v="Silva-Hawkins"/>
    <s v="Proactive heuristic orchestration"/>
    <n v="7700"/>
    <n v="2533"/>
    <x v="3"/>
    <n v="29"/>
    <s v="US"/>
    <s v="USD"/>
    <n v="1424412000"/>
    <n v="1424757600"/>
    <x v="669"/>
    <d v="2015-02-24T06:00:00"/>
    <b v="0"/>
    <b v="0"/>
    <s v="publishing/nonfiction"/>
    <n v="0.3327272727272727"/>
    <n v="1281"/>
    <x v="5"/>
    <s v="nonfiction"/>
    <m/>
  </r>
  <r>
    <n v="737"/>
    <s v="Gardner Inc"/>
    <s v="Function-based systematic Graphical User Interface"/>
    <n v="3700"/>
    <n v="5028"/>
    <x v="1"/>
    <n v="180"/>
    <s v="US"/>
    <s v="USD"/>
    <n v="1478844000"/>
    <n v="1479880800"/>
    <x v="670"/>
    <d v="2016-11-23T06:00:00"/>
    <b v="0"/>
    <b v="0"/>
    <s v="music/indie rock"/>
    <n v="1.4075675675675676"/>
    <n v="2604"/>
    <x v="1"/>
    <s v="indie rock"/>
    <m/>
  </r>
  <r>
    <n v="738"/>
    <s v="Garcia Group"/>
    <s v="Extended zero administration software"/>
    <n v="74700"/>
    <n v="1557"/>
    <x v="0"/>
    <n v="15"/>
    <s v="US"/>
    <s v="USD"/>
    <n v="1416117600"/>
    <n v="1418018400"/>
    <x v="671"/>
    <d v="2014-12-08T06:00:00"/>
    <b v="0"/>
    <b v="1"/>
    <s v="theater/plays"/>
    <n v="2.104417670682731E-2"/>
    <n v="786"/>
    <x v="3"/>
    <s v="plays"/>
    <m/>
  </r>
  <r>
    <n v="739"/>
    <s v="Meyer-Avila"/>
    <s v="Multi-tiered discrete support"/>
    <n v="10000"/>
    <n v="6100"/>
    <x v="0"/>
    <n v="191"/>
    <s v="US"/>
    <s v="USD"/>
    <n v="1340946000"/>
    <n v="1341032400"/>
    <x v="672"/>
    <d v="2012-06-30T05:00:00"/>
    <b v="0"/>
    <b v="0"/>
    <s v="music/indie rock"/>
    <n v="0.62909999999999999"/>
    <n v="3145.5"/>
    <x v="1"/>
    <s v="indie rock"/>
    <m/>
  </r>
  <r>
    <n v="740"/>
    <s v="Nelson, Smith and Graham"/>
    <s v="Phased system-worthy conglomeration"/>
    <n v="5300"/>
    <n v="1592"/>
    <x v="0"/>
    <n v="16"/>
    <s v="US"/>
    <s v="USD"/>
    <n v="1486101600"/>
    <n v="1486360800"/>
    <x v="673"/>
    <d v="2017-02-06T06:00:00"/>
    <b v="0"/>
    <b v="0"/>
    <s v="theater/plays"/>
    <n v="0.30339622641509434"/>
    <n v="804"/>
    <x v="3"/>
    <s v="plays"/>
    <m/>
  </r>
  <r>
    <n v="741"/>
    <s v="Garcia Ltd"/>
    <s v="Balanced mobile alliance"/>
    <n v="1200"/>
    <n v="14150"/>
    <x v="1"/>
    <n v="130"/>
    <s v="US"/>
    <s v="USD"/>
    <n v="1274590800"/>
    <n v="1274677200"/>
    <x v="674"/>
    <d v="2010-05-24T05:00:00"/>
    <b v="0"/>
    <b v="0"/>
    <s v="theater/plays"/>
    <n v="11.9"/>
    <n v="7140"/>
    <x v="3"/>
    <s v="plays"/>
    <m/>
  </r>
  <r>
    <n v="742"/>
    <s v="West-Stevens"/>
    <s v="Reactive solution-oriented groupware"/>
    <n v="1200"/>
    <n v="13513"/>
    <x v="1"/>
    <n v="122"/>
    <s v="US"/>
    <s v="USD"/>
    <n v="1263880800"/>
    <n v="1267509600"/>
    <x v="675"/>
    <d v="2010-03-02T06:00:00"/>
    <b v="0"/>
    <b v="0"/>
    <s v="music/electric music"/>
    <n v="11.362500000000001"/>
    <n v="6817.5"/>
    <x v="1"/>
    <s v="electric music"/>
    <m/>
  </r>
  <r>
    <n v="743"/>
    <s v="Clark-Conrad"/>
    <s v="Exclusive bandwidth-monitored orchestration"/>
    <n v="3900"/>
    <n v="504"/>
    <x v="0"/>
    <n v="17"/>
    <s v="US"/>
    <s v="USD"/>
    <n v="1445403600"/>
    <n v="1445922000"/>
    <x v="676"/>
    <d v="2015-10-27T05:00:00"/>
    <b v="0"/>
    <b v="1"/>
    <s v="theater/plays"/>
    <n v="0.1335897435897436"/>
    <n v="260.5"/>
    <x v="3"/>
    <s v="plays"/>
    <m/>
  </r>
  <r>
    <n v="744"/>
    <s v="Fitzgerald Group"/>
    <s v="Intuitive exuding initiative"/>
    <n v="2000"/>
    <n v="14240"/>
    <x v="1"/>
    <n v="140"/>
    <s v="US"/>
    <s v="USD"/>
    <n v="1533877200"/>
    <n v="1534050000"/>
    <x v="342"/>
    <d v="2018-08-12T05:00:00"/>
    <b v="0"/>
    <b v="1"/>
    <s v="theater/plays"/>
    <n v="7.19"/>
    <n v="7190"/>
    <x v="3"/>
    <s v="plays"/>
    <m/>
  </r>
  <r>
    <n v="745"/>
    <s v="Hill, Mccann and Moore"/>
    <s v="Streamlined needs-based knowledge user"/>
    <n v="6900"/>
    <n v="2091"/>
    <x v="0"/>
    <n v="34"/>
    <s v="US"/>
    <s v="USD"/>
    <n v="1275195600"/>
    <n v="1277528400"/>
    <x v="677"/>
    <d v="2010-06-26T05:00:00"/>
    <b v="0"/>
    <b v="0"/>
    <s v="technology/wearables"/>
    <n v="0.3079710144927536"/>
    <n v="1062.5"/>
    <x v="2"/>
    <s v="wearables"/>
    <m/>
  </r>
  <r>
    <n v="746"/>
    <s v="Edwards LLC"/>
    <s v="Automated system-worthy structure"/>
    <n v="55800"/>
    <n v="118580"/>
    <x v="1"/>
    <n v="3388"/>
    <s v="US"/>
    <s v="USD"/>
    <n v="1318136400"/>
    <n v="1318568400"/>
    <x v="678"/>
    <d v="2011-10-14T05:00:00"/>
    <b v="0"/>
    <b v="0"/>
    <s v="technology/web"/>
    <n v="2.1858064516129034"/>
    <n v="60984"/>
    <x v="2"/>
    <s v="web"/>
    <m/>
  </r>
  <r>
    <n v="747"/>
    <s v="Greer and Sons"/>
    <s v="Secured clear-thinking intranet"/>
    <n v="4900"/>
    <n v="11214"/>
    <x v="1"/>
    <n v="280"/>
    <s v="US"/>
    <s v="USD"/>
    <n v="1283403600"/>
    <n v="1284354000"/>
    <x v="679"/>
    <d v="2010-09-13T05:00:00"/>
    <b v="0"/>
    <b v="0"/>
    <s v="theater/plays"/>
    <n v="2.3457142857142856"/>
    <n v="5747"/>
    <x v="3"/>
    <s v="plays"/>
    <m/>
  </r>
  <r>
    <n v="748"/>
    <s v="Martinez PLC"/>
    <s v="Cloned actuating architecture"/>
    <n v="194900"/>
    <n v="68137"/>
    <x v="3"/>
    <n v="614"/>
    <s v="US"/>
    <s v="USD"/>
    <n v="1267423200"/>
    <n v="1269579600"/>
    <x v="680"/>
    <d v="2010-03-26T05:00:00"/>
    <b v="0"/>
    <b v="1"/>
    <s v="film &amp; video/animation"/>
    <n v="0.35275012827090818"/>
    <n v="34375.5"/>
    <x v="4"/>
    <s v="animation"/>
    <m/>
  </r>
  <r>
    <n v="749"/>
    <s v="Hunter-Logan"/>
    <s v="Down-sized needs-based task-force"/>
    <n v="8600"/>
    <n v="13527"/>
    <x v="1"/>
    <n v="366"/>
    <s v="IT"/>
    <s v="EUR"/>
    <n v="1412744400"/>
    <n v="1413781200"/>
    <x v="681"/>
    <d v="2014-10-20T05:00:00"/>
    <b v="0"/>
    <b v="1"/>
    <s v="technology/wearables"/>
    <n v="1.6154651162790699"/>
    <n v="6946.5"/>
    <x v="2"/>
    <s v="wearables"/>
    <m/>
  </r>
  <r>
    <n v="750"/>
    <s v="Ramos and Sons"/>
    <s v="Extended responsive Internet solution"/>
    <n v="100"/>
    <n v="1"/>
    <x v="0"/>
    <n v="1"/>
    <s v="GB"/>
    <s v="GBP"/>
    <n v="1277960400"/>
    <n v="1280120400"/>
    <x v="682"/>
    <d v="2010-07-26T05:00:00"/>
    <b v="0"/>
    <b v="0"/>
    <s v="music/electric music"/>
    <n v="0.02"/>
    <n v="1"/>
    <x v="1"/>
    <s v="electric music"/>
    <m/>
  </r>
  <r>
    <n v="751"/>
    <s v="Lane-Barber"/>
    <s v="Universal value-added moderator"/>
    <n v="3600"/>
    <n v="8363"/>
    <x v="1"/>
    <n v="270"/>
    <s v="US"/>
    <s v="USD"/>
    <n v="1458190800"/>
    <n v="1459486800"/>
    <x v="683"/>
    <d v="2016-04-01T05:00:00"/>
    <b v="1"/>
    <b v="1"/>
    <s v="publishing/nonfiction"/>
    <n v="2.3980555555555556"/>
    <n v="4316.5"/>
    <x v="5"/>
    <s v="nonfiction"/>
    <m/>
  </r>
  <r>
    <n v="752"/>
    <s v="Lowery Group"/>
    <s v="Sharable motivating emulation"/>
    <n v="5800"/>
    <n v="5362"/>
    <x v="3"/>
    <n v="114"/>
    <s v="US"/>
    <s v="USD"/>
    <n v="1280984400"/>
    <n v="1282539600"/>
    <x v="684"/>
    <d v="2010-08-23T05:00:00"/>
    <b v="0"/>
    <b v="1"/>
    <s v="theater/plays"/>
    <n v="0.94413793103448274"/>
    <n v="2738"/>
    <x v="3"/>
    <s v="plays"/>
    <m/>
  </r>
  <r>
    <n v="753"/>
    <s v="Guerrero-Griffin"/>
    <s v="Networked web-enabled product"/>
    <n v="4700"/>
    <n v="12065"/>
    <x v="1"/>
    <n v="137"/>
    <s v="US"/>
    <s v="USD"/>
    <n v="1274590800"/>
    <n v="1275886800"/>
    <x v="674"/>
    <d v="2010-06-07T05:00:00"/>
    <b v="0"/>
    <b v="0"/>
    <s v="photography/photography books"/>
    <n v="2.5961702127659576"/>
    <n v="6101"/>
    <x v="7"/>
    <s v="photography books"/>
    <m/>
  </r>
  <r>
    <n v="754"/>
    <s v="Perez, Reed and Lee"/>
    <s v="Advanced dedicated encoding"/>
    <n v="70400"/>
    <n v="118603"/>
    <x v="1"/>
    <n v="3205"/>
    <s v="US"/>
    <s v="USD"/>
    <n v="1351400400"/>
    <n v="1355983200"/>
    <x v="685"/>
    <d v="2012-12-20T06:00:00"/>
    <b v="0"/>
    <b v="0"/>
    <s v="theater/plays"/>
    <n v="1.7302272727272727"/>
    <n v="60904"/>
    <x v="3"/>
    <s v="plays"/>
    <m/>
  </r>
  <r>
    <n v="755"/>
    <s v="Chen, Pollard and Clarke"/>
    <s v="Stand-alone multi-state project"/>
    <n v="4500"/>
    <n v="7496"/>
    <x v="1"/>
    <n v="288"/>
    <s v="DK"/>
    <s v="DKK"/>
    <n v="1514354400"/>
    <n v="1515391200"/>
    <x v="605"/>
    <d v="2018-01-08T06:00:00"/>
    <b v="0"/>
    <b v="1"/>
    <s v="theater/plays"/>
    <n v="1.7297777777777779"/>
    <n v="3892"/>
    <x v="3"/>
    <s v="plays"/>
    <m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x v="686"/>
    <d v="2015-01-26T06:00:00"/>
    <b v="0"/>
    <b v="0"/>
    <s v="theater/plays"/>
    <n v="7.8346153846153843"/>
    <n v="5092.5"/>
    <x v="3"/>
    <s v="plays"/>
    <m/>
  </r>
  <r>
    <n v="757"/>
    <s v="Callahan-Gilbert"/>
    <s v="Profit-focused motivating function"/>
    <n v="1400"/>
    <n v="5696"/>
    <x v="1"/>
    <n v="114"/>
    <s v="US"/>
    <s v="USD"/>
    <n v="1305176400"/>
    <n v="1305522000"/>
    <x v="687"/>
    <d v="2011-05-16T05:00:00"/>
    <b v="0"/>
    <b v="0"/>
    <s v="film &amp; video/drama"/>
    <n v="4.1500000000000004"/>
    <n v="2905"/>
    <x v="4"/>
    <s v="drama"/>
    <m/>
  </r>
  <r>
    <n v="758"/>
    <s v="Logan-Miranda"/>
    <s v="Proactive systemic firmware"/>
    <n v="29600"/>
    <n v="167005"/>
    <x v="1"/>
    <n v="1518"/>
    <s v="CA"/>
    <s v="CAD"/>
    <n v="1414126800"/>
    <n v="1414904400"/>
    <x v="688"/>
    <d v="2014-11-02T05:00:00"/>
    <b v="0"/>
    <b v="0"/>
    <s v="music/rock"/>
    <n v="5.6933445945945946"/>
    <n v="84261.5"/>
    <x v="1"/>
    <s v="rock"/>
    <m/>
  </r>
  <r>
    <n v="759"/>
    <s v="Rodriguez PLC"/>
    <s v="Grass-roots upward-trending installation"/>
    <n v="167500"/>
    <n v="114615"/>
    <x v="0"/>
    <n v="1274"/>
    <s v="US"/>
    <s v="USD"/>
    <n v="1517810400"/>
    <n v="1520402400"/>
    <x v="689"/>
    <d v="2018-03-07T06:00:00"/>
    <b v="0"/>
    <b v="0"/>
    <s v="music/electric music"/>
    <n v="0.69187462686567169"/>
    <n v="57944.5"/>
    <x v="1"/>
    <s v="electric music"/>
    <m/>
  </r>
  <r>
    <n v="760"/>
    <s v="Smith-Kennedy"/>
    <s v="Virtual heuristic hub"/>
    <n v="48300"/>
    <n v="16592"/>
    <x v="0"/>
    <n v="210"/>
    <s v="IT"/>
    <s v="EUR"/>
    <n v="1564635600"/>
    <n v="1567141200"/>
    <x v="690"/>
    <d v="2019-08-30T05:00:00"/>
    <b v="0"/>
    <b v="1"/>
    <s v="games/video games"/>
    <n v="0.34786749482401658"/>
    <n v="8401"/>
    <x v="6"/>
    <s v="video games"/>
    <m/>
  </r>
  <r>
    <n v="761"/>
    <s v="Mitchell-Lee"/>
    <s v="Customizable leadingedge model"/>
    <n v="2200"/>
    <n v="14420"/>
    <x v="1"/>
    <n v="166"/>
    <s v="US"/>
    <s v="USD"/>
    <n v="1500699600"/>
    <n v="1501131600"/>
    <x v="691"/>
    <d v="2017-07-27T05:00:00"/>
    <b v="0"/>
    <b v="0"/>
    <s v="music/rock"/>
    <n v="6.63"/>
    <n v="7293"/>
    <x v="1"/>
    <s v="rock"/>
    <m/>
  </r>
  <r>
    <n v="762"/>
    <s v="Davis Ltd"/>
    <s v="Upgradable uniform service-desk"/>
    <n v="3500"/>
    <n v="6204"/>
    <x v="1"/>
    <n v="100"/>
    <s v="AU"/>
    <s v="AUD"/>
    <n v="1354082400"/>
    <n v="1355032800"/>
    <x v="692"/>
    <d v="2012-12-09T06:00:00"/>
    <b v="0"/>
    <b v="0"/>
    <s v="music/jazz"/>
    <n v="1.8011428571428572"/>
    <n v="3152"/>
    <x v="1"/>
    <s v="jazz"/>
    <m/>
  </r>
  <r>
    <n v="763"/>
    <s v="Rowland PLC"/>
    <s v="Inverse client-driven product"/>
    <n v="5600"/>
    <n v="6338"/>
    <x v="1"/>
    <n v="235"/>
    <s v="US"/>
    <s v="USD"/>
    <n v="1336453200"/>
    <n v="1339477200"/>
    <x v="693"/>
    <d v="2012-06-12T05:00:00"/>
    <b v="0"/>
    <b v="1"/>
    <s v="theater/plays"/>
    <n v="1.1737500000000001"/>
    <n v="3286.5"/>
    <x v="3"/>
    <s v="plays"/>
    <m/>
  </r>
  <r>
    <n v="764"/>
    <s v="Shaffer-Mason"/>
    <s v="Managed bandwidth-monitored system engine"/>
    <n v="1100"/>
    <n v="8010"/>
    <x v="1"/>
    <n v="148"/>
    <s v="US"/>
    <s v="USD"/>
    <n v="1305262800"/>
    <n v="1305954000"/>
    <x v="694"/>
    <d v="2011-05-21T05:00:00"/>
    <b v="0"/>
    <b v="0"/>
    <s v="music/rock"/>
    <n v="7.416363636363636"/>
    <n v="4079"/>
    <x v="1"/>
    <s v="rock"/>
    <m/>
  </r>
  <r>
    <n v="765"/>
    <s v="Matthews LLC"/>
    <s v="Advanced transitional help-desk"/>
    <n v="3900"/>
    <n v="8125"/>
    <x v="1"/>
    <n v="198"/>
    <s v="US"/>
    <s v="USD"/>
    <n v="1492232400"/>
    <n v="1494392400"/>
    <x v="695"/>
    <d v="2017-05-10T05:00:00"/>
    <b v="1"/>
    <b v="1"/>
    <s v="music/indie rock"/>
    <n v="2.1341025641025642"/>
    <n v="4161.5"/>
    <x v="1"/>
    <s v="indie rock"/>
    <m/>
  </r>
  <r>
    <n v="766"/>
    <s v="Montgomery-Castro"/>
    <s v="De-engineered disintermediate encryption"/>
    <n v="43800"/>
    <n v="13653"/>
    <x v="0"/>
    <n v="248"/>
    <s v="AU"/>
    <s v="AUD"/>
    <n v="1537333200"/>
    <n v="1537419600"/>
    <x v="123"/>
    <d v="2018-09-20T05:00:00"/>
    <b v="0"/>
    <b v="0"/>
    <s v="film &amp; video/science fiction"/>
    <n v="0.31737442922374431"/>
    <n v="6950.5"/>
    <x v="4"/>
    <s v="science fiction"/>
    <m/>
  </r>
  <r>
    <n v="767"/>
    <s v="Hale, Pearson and Jenkins"/>
    <s v="Upgradable attitude-oriented project"/>
    <n v="97200"/>
    <n v="55372"/>
    <x v="0"/>
    <n v="513"/>
    <s v="US"/>
    <s v="USD"/>
    <n v="1444107600"/>
    <n v="1447999200"/>
    <x v="696"/>
    <d v="2015-11-20T06:00:00"/>
    <b v="0"/>
    <b v="0"/>
    <s v="publishing/translations"/>
    <n v="0.57494855967078184"/>
    <n v="27942.5"/>
    <x v="5"/>
    <s v="translations"/>
    <m/>
  </r>
  <r>
    <n v="768"/>
    <s v="Ramirez-Calderon"/>
    <s v="Fundamental zero tolerance alliance"/>
    <n v="4800"/>
    <n v="11088"/>
    <x v="1"/>
    <n v="150"/>
    <s v="US"/>
    <s v="USD"/>
    <n v="1386741600"/>
    <n v="1388037600"/>
    <x v="626"/>
    <d v="2013-12-26T06:00:00"/>
    <b v="0"/>
    <b v="0"/>
    <s v="theater/plays"/>
    <n v="2.3412500000000001"/>
    <n v="5619"/>
    <x v="3"/>
    <s v="plays"/>
    <m/>
  </r>
  <r>
    <n v="769"/>
    <s v="Johnson-Morales"/>
    <s v="Devolved 24hour forecast"/>
    <n v="125600"/>
    <n v="109106"/>
    <x v="0"/>
    <n v="3410"/>
    <s v="US"/>
    <s v="USD"/>
    <n v="1376542800"/>
    <n v="1378789200"/>
    <x v="697"/>
    <d v="2013-09-10T05:00:00"/>
    <b v="0"/>
    <b v="0"/>
    <s v="games/video games"/>
    <n v="0.89582802547770701"/>
    <n v="56258"/>
    <x v="6"/>
    <s v="video games"/>
    <m/>
  </r>
  <r>
    <n v="770"/>
    <s v="Mathis-Rodriguez"/>
    <s v="User-centric attitude-oriented intranet"/>
    <n v="4300"/>
    <n v="11642"/>
    <x v="1"/>
    <n v="216"/>
    <s v="IT"/>
    <s v="EUR"/>
    <n v="1397451600"/>
    <n v="1398056400"/>
    <x v="698"/>
    <d v="2014-04-21T05:00:00"/>
    <b v="0"/>
    <b v="1"/>
    <s v="theater/plays"/>
    <n v="2.7576744186046511"/>
    <n v="5929"/>
    <x v="3"/>
    <s v="plays"/>
    <m/>
  </r>
  <r>
    <n v="771"/>
    <s v="Smith, Mack and Williams"/>
    <s v="Self-enabling 5thgeneration paradigm"/>
    <n v="5600"/>
    <n v="2769"/>
    <x v="3"/>
    <n v="26"/>
    <s v="US"/>
    <s v="USD"/>
    <n v="1548482400"/>
    <n v="1550815200"/>
    <x v="699"/>
    <d v="2019-02-22T06:00:00"/>
    <b v="0"/>
    <b v="0"/>
    <s v="theater/plays"/>
    <n v="0.49910714285714286"/>
    <n v="1397.5"/>
    <x v="3"/>
    <s v="plays"/>
    <m/>
  </r>
  <r>
    <n v="772"/>
    <s v="Johnson-Pace"/>
    <s v="Persistent 3rdgeneration moratorium"/>
    <n v="149600"/>
    <n v="169586"/>
    <x v="1"/>
    <n v="5139"/>
    <s v="US"/>
    <s v="USD"/>
    <n v="1549692000"/>
    <n v="1550037600"/>
    <x v="700"/>
    <d v="2019-02-13T06:00:00"/>
    <b v="0"/>
    <b v="0"/>
    <s v="music/indie rock"/>
    <n v="1.1679478609625669"/>
    <n v="87362.5"/>
    <x v="1"/>
    <s v="indie rock"/>
    <m/>
  </r>
  <r>
    <n v="773"/>
    <s v="Meza, Kirby and Patel"/>
    <s v="Cross-platform empowering project"/>
    <n v="53100"/>
    <n v="101185"/>
    <x v="1"/>
    <n v="2353"/>
    <s v="US"/>
    <s v="USD"/>
    <n v="1492059600"/>
    <n v="1492923600"/>
    <x v="701"/>
    <d v="2017-04-23T05:00:00"/>
    <b v="0"/>
    <b v="0"/>
    <s v="theater/plays"/>
    <n v="1.9498681732580037"/>
    <n v="51769"/>
    <x v="3"/>
    <s v="plays"/>
    <m/>
  </r>
  <r>
    <n v="774"/>
    <s v="Gonzalez-Snow"/>
    <s v="Polarized user-facing interface"/>
    <n v="5000"/>
    <n v="6775"/>
    <x v="1"/>
    <n v="78"/>
    <s v="IT"/>
    <s v="EUR"/>
    <n v="1463979600"/>
    <n v="1467522000"/>
    <x v="702"/>
    <d v="2016-07-03T05:00:00"/>
    <b v="0"/>
    <b v="0"/>
    <s v="technology/web"/>
    <n v="1.3706"/>
    <n v="3426.5"/>
    <x v="2"/>
    <s v="web"/>
    <m/>
  </r>
  <r>
    <n v="775"/>
    <s v="Murphy LLC"/>
    <s v="Customer-focused non-volatile framework"/>
    <n v="9400"/>
    <n v="968"/>
    <x v="0"/>
    <n v="10"/>
    <s v="US"/>
    <s v="USD"/>
    <n v="1415253600"/>
    <n v="1416117600"/>
    <x v="703"/>
    <d v="2014-11-16T06:00:00"/>
    <b v="0"/>
    <b v="0"/>
    <s v="music/rock"/>
    <n v="0.10404255319148936"/>
    <n v="489"/>
    <x v="1"/>
    <s v="rock"/>
    <m/>
  </r>
  <r>
    <n v="776"/>
    <s v="Taylor-Rowe"/>
    <s v="Synchronized multimedia frame"/>
    <n v="110800"/>
    <n v="72623"/>
    <x v="0"/>
    <n v="2201"/>
    <s v="US"/>
    <s v="USD"/>
    <n v="1562216400"/>
    <n v="1563771600"/>
    <x v="704"/>
    <d v="2019-07-22T05:00:00"/>
    <b v="0"/>
    <b v="0"/>
    <s v="theater/plays"/>
    <n v="0.67530685920577616"/>
    <n v="37412"/>
    <x v="3"/>
    <s v="plays"/>
    <m/>
  </r>
  <r>
    <n v="777"/>
    <s v="Henderson Ltd"/>
    <s v="Open-architected stable algorithm"/>
    <n v="93800"/>
    <n v="45987"/>
    <x v="0"/>
    <n v="676"/>
    <s v="US"/>
    <s v="USD"/>
    <n v="1316754000"/>
    <n v="1319259600"/>
    <x v="431"/>
    <d v="2011-10-22T05:00:00"/>
    <b v="0"/>
    <b v="0"/>
    <s v="theater/plays"/>
    <n v="0.4974733475479744"/>
    <n v="23331.5"/>
    <x v="3"/>
    <s v="plays"/>
    <m/>
  </r>
  <r>
    <n v="778"/>
    <s v="Moss-Guzman"/>
    <s v="Cross-platform optimizing website"/>
    <n v="1300"/>
    <n v="10243"/>
    <x v="1"/>
    <n v="174"/>
    <s v="CH"/>
    <s v="CHF"/>
    <n v="1313211600"/>
    <n v="1313643600"/>
    <x v="705"/>
    <d v="2011-08-18T05:00:00"/>
    <b v="0"/>
    <b v="0"/>
    <s v="film &amp; video/animation"/>
    <n v="8.0130769230769232"/>
    <n v="5208.5"/>
    <x v="4"/>
    <s v="animation"/>
    <m/>
  </r>
  <r>
    <n v="779"/>
    <s v="Webb Group"/>
    <s v="Public-key actuating projection"/>
    <n v="108700"/>
    <n v="87293"/>
    <x v="0"/>
    <n v="831"/>
    <s v="US"/>
    <s v="USD"/>
    <n v="1439528400"/>
    <n v="1440306000"/>
    <x v="706"/>
    <d v="2015-08-23T05:00:00"/>
    <b v="0"/>
    <b v="1"/>
    <s v="theater/plays"/>
    <n v="0.81070837166513343"/>
    <n v="44062"/>
    <x v="3"/>
    <s v="plays"/>
    <m/>
  </r>
  <r>
    <n v="780"/>
    <s v="Brooks-Rodriguez"/>
    <s v="Implemented intangible instruction set"/>
    <n v="5100"/>
    <n v="5421"/>
    <x v="1"/>
    <n v="164"/>
    <s v="US"/>
    <s v="USD"/>
    <n v="1469163600"/>
    <n v="1470805200"/>
    <x v="707"/>
    <d v="2016-08-10T05:00:00"/>
    <b v="0"/>
    <b v="1"/>
    <s v="film &amp; video/drama"/>
    <n v="1.0950980392156864"/>
    <n v="2792.5"/>
    <x v="4"/>
    <s v="drama"/>
    <m/>
  </r>
  <r>
    <n v="781"/>
    <s v="Thomas Ltd"/>
    <s v="Cross-group interactive architecture"/>
    <n v="8700"/>
    <n v="4414"/>
    <x v="3"/>
    <n v="56"/>
    <s v="CH"/>
    <s v="CHF"/>
    <n v="1288501200"/>
    <n v="1292911200"/>
    <x v="708"/>
    <d v="2010-12-21T06:00:00"/>
    <b v="0"/>
    <b v="0"/>
    <s v="theater/plays"/>
    <n v="0.51379310344827589"/>
    <n v="2235"/>
    <x v="3"/>
    <s v="plays"/>
    <m/>
  </r>
  <r>
    <n v="782"/>
    <s v="Williams and Sons"/>
    <s v="Centralized asymmetric framework"/>
    <n v="5100"/>
    <n v="10981"/>
    <x v="1"/>
    <n v="161"/>
    <s v="US"/>
    <s v="USD"/>
    <n v="1298959200"/>
    <n v="1301374800"/>
    <x v="709"/>
    <d v="2011-03-29T05:00:00"/>
    <b v="0"/>
    <b v="1"/>
    <s v="film &amp; video/animation"/>
    <n v="2.1847058823529411"/>
    <n v="5571"/>
    <x v="4"/>
    <s v="animation"/>
    <m/>
  </r>
  <r>
    <n v="783"/>
    <s v="Vega, Chan and Carney"/>
    <s v="Down-sized systematic utilization"/>
    <n v="7400"/>
    <n v="10451"/>
    <x v="1"/>
    <n v="138"/>
    <s v="US"/>
    <s v="USD"/>
    <n v="1387260000"/>
    <n v="1387864800"/>
    <x v="710"/>
    <d v="2013-12-24T06:00:00"/>
    <b v="0"/>
    <b v="0"/>
    <s v="music/rock"/>
    <n v="1.4309459459459459"/>
    <n v="5294.5"/>
    <x v="1"/>
    <s v="rock"/>
    <m/>
  </r>
  <r>
    <n v="784"/>
    <s v="Byrd Group"/>
    <s v="Profound fault-tolerant model"/>
    <n v="88900"/>
    <n v="102535"/>
    <x v="1"/>
    <n v="3308"/>
    <s v="US"/>
    <s v="USD"/>
    <n v="1457244000"/>
    <n v="1458190800"/>
    <x v="711"/>
    <d v="2016-03-17T05:00:00"/>
    <b v="0"/>
    <b v="0"/>
    <s v="technology/web"/>
    <n v="1.1905849268841395"/>
    <n v="52921.5"/>
    <x v="2"/>
    <s v="web"/>
    <m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x v="157"/>
    <d v="2019-05-31T05:00:00"/>
    <b v="0"/>
    <b v="1"/>
    <s v="film &amp; video/animation"/>
    <n v="1.9501492537313432"/>
    <n v="6533"/>
    <x v="4"/>
    <s v="animation"/>
    <m/>
  </r>
  <r>
    <n v="786"/>
    <s v="Smith-Brown"/>
    <s v="Object-based content-based ability"/>
    <n v="1500"/>
    <n v="10946"/>
    <x v="1"/>
    <n v="207"/>
    <s v="IT"/>
    <s v="EUR"/>
    <n v="1522126800"/>
    <n v="1522731600"/>
    <x v="630"/>
    <d v="2018-04-03T05:00:00"/>
    <b v="0"/>
    <b v="1"/>
    <s v="music/jazz"/>
    <n v="7.4353333333333333"/>
    <n v="5576.5"/>
    <x v="1"/>
    <s v="jazz"/>
    <m/>
  </r>
  <r>
    <n v="787"/>
    <s v="Vance-Glover"/>
    <s v="Progressive coherent secured line"/>
    <n v="61200"/>
    <n v="60994"/>
    <x v="0"/>
    <n v="859"/>
    <s v="CA"/>
    <s v="CAD"/>
    <n v="1305954000"/>
    <n v="1306731600"/>
    <x v="712"/>
    <d v="2011-05-30T05:00:00"/>
    <b v="0"/>
    <b v="0"/>
    <s v="music/rock"/>
    <n v="1.0106699346405228"/>
    <n v="30926.5"/>
    <x v="1"/>
    <s v="rock"/>
    <m/>
  </r>
  <r>
    <n v="788"/>
    <s v="Joyce PLC"/>
    <s v="Synchronized directional capability"/>
    <n v="3600"/>
    <n v="3174"/>
    <x v="2"/>
    <n v="31"/>
    <s v="US"/>
    <s v="USD"/>
    <n v="1350709200"/>
    <n v="1352527200"/>
    <x v="93"/>
    <d v="2012-11-10T06:00:00"/>
    <b v="0"/>
    <b v="0"/>
    <s v="film &amp; video/animation"/>
    <n v="0.89027777777777772"/>
    <n v="1602.5"/>
    <x v="4"/>
    <s v="animation"/>
    <m/>
  </r>
  <r>
    <n v="789"/>
    <s v="Kennedy-Miller"/>
    <s v="Cross-platform composite migration"/>
    <n v="9000"/>
    <n v="3351"/>
    <x v="0"/>
    <n v="45"/>
    <s v="US"/>
    <s v="USD"/>
    <n v="1401166800"/>
    <n v="1404363600"/>
    <x v="713"/>
    <d v="2014-07-03T05:00:00"/>
    <b v="0"/>
    <b v="0"/>
    <s v="theater/plays"/>
    <n v="0.37733333333333335"/>
    <n v="1698"/>
    <x v="3"/>
    <s v="plays"/>
    <m/>
  </r>
  <r>
    <n v="790"/>
    <s v="White-Obrien"/>
    <s v="Operative local pricing structure"/>
    <n v="185900"/>
    <n v="56774"/>
    <x v="3"/>
    <n v="1113"/>
    <s v="US"/>
    <s v="USD"/>
    <n v="1266127200"/>
    <n v="1266645600"/>
    <x v="714"/>
    <d v="2010-02-20T06:00:00"/>
    <b v="0"/>
    <b v="0"/>
    <s v="theater/plays"/>
    <n v="0.31138784292630445"/>
    <n v="28943.5"/>
    <x v="3"/>
    <s v="plays"/>
    <m/>
  </r>
  <r>
    <n v="791"/>
    <s v="Stafford, Hess and Raymond"/>
    <s v="Optional web-enabled extranet"/>
    <n v="2100"/>
    <n v="540"/>
    <x v="0"/>
    <n v="6"/>
    <s v="US"/>
    <s v="USD"/>
    <n v="1481436000"/>
    <n v="1482818400"/>
    <x v="715"/>
    <d v="2016-12-27T06:00:00"/>
    <b v="0"/>
    <b v="0"/>
    <s v="food/food trucks"/>
    <n v="0.26"/>
    <n v="273"/>
    <x v="0"/>
    <s v="food trucks"/>
    <m/>
  </r>
  <r>
    <n v="792"/>
    <s v="Jordan, Schneider and Hall"/>
    <s v="Reduced 6thgeneration intranet"/>
    <n v="2000"/>
    <n v="680"/>
    <x v="0"/>
    <n v="7"/>
    <s v="US"/>
    <s v="USD"/>
    <n v="1372222800"/>
    <n v="1374642000"/>
    <x v="716"/>
    <d v="2013-07-24T05:00:00"/>
    <b v="0"/>
    <b v="1"/>
    <s v="theater/plays"/>
    <n v="0.34350000000000003"/>
    <n v="343.5"/>
    <x v="3"/>
    <s v="plays"/>
    <m/>
  </r>
  <r>
    <n v="793"/>
    <s v="Rodriguez, Cox and Rodriguez"/>
    <s v="Networked disintermediate leverage"/>
    <n v="1100"/>
    <n v="13045"/>
    <x v="1"/>
    <n v="181"/>
    <s v="CH"/>
    <s v="CHF"/>
    <n v="1372136400"/>
    <n v="1372482000"/>
    <x v="448"/>
    <d v="2013-06-29T05:00:00"/>
    <b v="0"/>
    <b v="0"/>
    <s v="publishing/nonfiction"/>
    <n v="12.023636363636363"/>
    <n v="6613"/>
    <x v="5"/>
    <s v="nonfiction"/>
    <m/>
  </r>
  <r>
    <n v="794"/>
    <s v="Welch Inc"/>
    <s v="Optional optimal website"/>
    <n v="6600"/>
    <n v="8276"/>
    <x v="1"/>
    <n v="110"/>
    <s v="US"/>
    <s v="USD"/>
    <n v="1513922400"/>
    <n v="1514959200"/>
    <x v="717"/>
    <d v="2018-01-03T06:00:00"/>
    <b v="0"/>
    <b v="0"/>
    <s v="music/rock"/>
    <n v="1.2706060606060605"/>
    <n v="4193"/>
    <x v="1"/>
    <s v="rock"/>
    <m/>
  </r>
  <r>
    <n v="795"/>
    <s v="Vasquez Inc"/>
    <s v="Stand-alone asynchronous functionalities"/>
    <n v="7100"/>
    <n v="1022"/>
    <x v="0"/>
    <n v="31"/>
    <s v="US"/>
    <s v="USD"/>
    <n v="1477976400"/>
    <n v="1478235600"/>
    <x v="718"/>
    <d v="2016-11-04T05:00:00"/>
    <b v="0"/>
    <b v="0"/>
    <s v="film &amp; video/drama"/>
    <n v="0.14830985915492959"/>
    <n v="526.5"/>
    <x v="4"/>
    <s v="drama"/>
    <m/>
  </r>
  <r>
    <n v="796"/>
    <s v="Freeman-Ferguson"/>
    <s v="Profound full-range open system"/>
    <n v="7800"/>
    <n v="4275"/>
    <x v="0"/>
    <n v="78"/>
    <s v="US"/>
    <s v="USD"/>
    <n v="1407474000"/>
    <n v="1408078800"/>
    <x v="719"/>
    <d v="2014-08-15T05:00:00"/>
    <b v="0"/>
    <b v="1"/>
    <s v="games/mobile games"/>
    <n v="0.55807692307692303"/>
    <n v="2176.5"/>
    <x v="6"/>
    <s v="mobile games"/>
    <m/>
  </r>
  <r>
    <n v="797"/>
    <s v="Houston, Moore and Rogers"/>
    <s v="Optional tangible utilization"/>
    <n v="7600"/>
    <n v="8332"/>
    <x v="1"/>
    <n v="185"/>
    <s v="US"/>
    <s v="USD"/>
    <n v="1546149600"/>
    <n v="1548136800"/>
    <x v="720"/>
    <d v="2019-01-22T06:00:00"/>
    <b v="0"/>
    <b v="0"/>
    <s v="technology/web"/>
    <n v="1.1206578947368422"/>
    <n v="4258.5"/>
    <x v="2"/>
    <s v="web"/>
    <m/>
  </r>
  <r>
    <n v="798"/>
    <s v="Small-Fuentes"/>
    <s v="Seamless maximized product"/>
    <n v="3400"/>
    <n v="6408"/>
    <x v="1"/>
    <n v="121"/>
    <s v="US"/>
    <s v="USD"/>
    <n v="1338440400"/>
    <n v="1340859600"/>
    <x v="721"/>
    <d v="2012-06-28T05:00:00"/>
    <b v="0"/>
    <b v="1"/>
    <s v="theater/plays"/>
    <n v="1.9202941176470589"/>
    <n v="3264.5"/>
    <x v="3"/>
    <s v="plays"/>
    <m/>
  </r>
  <r>
    <n v="799"/>
    <s v="Reid-Day"/>
    <s v="Devolved tertiary time-frame"/>
    <n v="84500"/>
    <n v="73522"/>
    <x v="0"/>
    <n v="1225"/>
    <s v="GB"/>
    <s v="GBP"/>
    <n v="1454133600"/>
    <n v="1454479200"/>
    <x v="722"/>
    <d v="2016-02-03T06:00:00"/>
    <b v="0"/>
    <b v="0"/>
    <s v="theater/plays"/>
    <n v="0.88457988165680468"/>
    <n v="37373.5"/>
    <x v="3"/>
    <s v="plays"/>
    <m/>
  </r>
  <r>
    <n v="800"/>
    <s v="Wallace LLC"/>
    <s v="Centralized regional function"/>
    <n v="100"/>
    <n v="1"/>
    <x v="0"/>
    <n v="1"/>
    <s v="CH"/>
    <s v="CHF"/>
    <n v="1434085200"/>
    <n v="1434430800"/>
    <x v="139"/>
    <d v="2015-06-16T05:00:00"/>
    <b v="0"/>
    <b v="0"/>
    <s v="music/rock"/>
    <n v="0.02"/>
    <n v="1"/>
    <x v="1"/>
    <s v="rock"/>
    <m/>
  </r>
  <r>
    <n v="801"/>
    <s v="Olson-Bishop"/>
    <s v="User-friendly high-level initiative"/>
    <n v="2300"/>
    <n v="4667"/>
    <x v="1"/>
    <n v="106"/>
    <s v="US"/>
    <s v="USD"/>
    <n v="1577772000"/>
    <n v="1579672800"/>
    <x v="723"/>
    <d v="2020-01-22T06:00:00"/>
    <b v="0"/>
    <b v="1"/>
    <s v="photography/photography books"/>
    <n v="2.0752173913043479"/>
    <n v="2386.5"/>
    <x v="7"/>
    <s v="photography books"/>
    <m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x v="704"/>
    <d v="2019-07-06T05:00:00"/>
    <b v="0"/>
    <b v="0"/>
    <s v="photography/photography books"/>
    <n v="1.9932258064516128"/>
    <n v="6179"/>
    <x v="7"/>
    <s v="photography books"/>
    <m/>
  </r>
  <r>
    <n v="803"/>
    <s v="Perez, Brown and Meyers"/>
    <s v="Stand-alone background customer loyalty"/>
    <n v="6100"/>
    <n v="6527"/>
    <x v="1"/>
    <n v="233"/>
    <s v="US"/>
    <s v="USD"/>
    <n v="1548568800"/>
    <n v="1551506400"/>
    <x v="724"/>
    <d v="2019-03-02T06:00:00"/>
    <b v="0"/>
    <b v="0"/>
    <s v="theater/plays"/>
    <n v="1.1081967213114754"/>
    <n v="3380"/>
    <x v="3"/>
    <s v="plays"/>
    <m/>
  </r>
  <r>
    <n v="804"/>
    <s v="English-Mccullough"/>
    <s v="Business-focused discrete software"/>
    <n v="2600"/>
    <n v="6987"/>
    <x v="1"/>
    <n v="218"/>
    <s v="US"/>
    <s v="USD"/>
    <n v="1514872800"/>
    <n v="1516600800"/>
    <x v="725"/>
    <d v="2018-01-22T06:00:00"/>
    <b v="0"/>
    <b v="0"/>
    <s v="music/rock"/>
    <n v="2.7711538461538461"/>
    <n v="3602.5"/>
    <x v="1"/>
    <s v="rock"/>
    <m/>
  </r>
  <r>
    <n v="805"/>
    <s v="Smith-Nguyen"/>
    <s v="Advanced intermediate Graphic Interface"/>
    <n v="9700"/>
    <n v="4932"/>
    <x v="0"/>
    <n v="67"/>
    <s v="AU"/>
    <s v="AUD"/>
    <n v="1416031200"/>
    <n v="1420437600"/>
    <x v="660"/>
    <d v="2015-01-05T06:00:00"/>
    <b v="0"/>
    <b v="0"/>
    <s v="film &amp; video/documentary"/>
    <n v="0.51536082474226808"/>
    <n v="2499.5"/>
    <x v="4"/>
    <s v="documentary"/>
    <m/>
  </r>
  <r>
    <n v="806"/>
    <s v="Harmon-Madden"/>
    <s v="Adaptive holistic hub"/>
    <n v="700"/>
    <n v="8262"/>
    <x v="1"/>
    <n v="76"/>
    <s v="US"/>
    <s v="USD"/>
    <n v="1330927200"/>
    <n v="1332997200"/>
    <x v="726"/>
    <d v="2012-03-29T05:00:00"/>
    <b v="0"/>
    <b v="1"/>
    <s v="film &amp; video/drama"/>
    <n v="11.911428571428571"/>
    <n v="4169"/>
    <x v="4"/>
    <s v="drama"/>
    <m/>
  </r>
  <r>
    <n v="807"/>
    <s v="Walker-Taylor"/>
    <s v="Automated uniform concept"/>
    <n v="700"/>
    <n v="1848"/>
    <x v="1"/>
    <n v="43"/>
    <s v="US"/>
    <s v="USD"/>
    <n v="1571115600"/>
    <n v="1574920800"/>
    <x v="727"/>
    <d v="2019-11-28T06:00:00"/>
    <b v="0"/>
    <b v="1"/>
    <s v="theater/plays"/>
    <n v="2.7014285714285715"/>
    <n v="945.5"/>
    <x v="3"/>
    <s v="plays"/>
    <m/>
  </r>
  <r>
    <n v="808"/>
    <s v="Harris, Medina and Mitchell"/>
    <s v="Enhanced regional flexibility"/>
    <n v="5200"/>
    <n v="1583"/>
    <x v="0"/>
    <n v="19"/>
    <s v="US"/>
    <s v="USD"/>
    <n v="1463461200"/>
    <n v="1464930000"/>
    <x v="728"/>
    <d v="2016-06-03T05:00:00"/>
    <b v="0"/>
    <b v="0"/>
    <s v="food/food trucks"/>
    <n v="0.30807692307692308"/>
    <n v="801"/>
    <x v="0"/>
    <s v="food trucks"/>
    <m/>
  </r>
  <r>
    <n v="809"/>
    <s v="Williams and Sons"/>
    <s v="Public-key bottom-line algorithm"/>
    <n v="140800"/>
    <n v="88536"/>
    <x v="0"/>
    <n v="2108"/>
    <s v="CH"/>
    <s v="CHF"/>
    <n v="1344920400"/>
    <n v="1345006800"/>
    <x v="729"/>
    <d v="2012-08-15T05:00:00"/>
    <b v="0"/>
    <b v="0"/>
    <s v="film &amp; video/documentary"/>
    <n v="0.64377840909090911"/>
    <n v="45322"/>
    <x v="4"/>
    <s v="documentary"/>
    <m/>
  </r>
  <r>
    <n v="810"/>
    <s v="Ball-Fisher"/>
    <s v="Multi-layered intangible instruction set"/>
    <n v="6400"/>
    <n v="12360"/>
    <x v="1"/>
    <n v="221"/>
    <s v="US"/>
    <s v="USD"/>
    <n v="1511848800"/>
    <n v="1512712800"/>
    <x v="730"/>
    <d v="2017-12-08T06:00:00"/>
    <b v="0"/>
    <b v="1"/>
    <s v="theater/plays"/>
    <n v="1.96578125"/>
    <n v="6290.5"/>
    <x v="3"/>
    <s v="plays"/>
    <m/>
  </r>
  <r>
    <n v="811"/>
    <s v="Page, Holt and Mack"/>
    <s v="Fundamental methodical emulation"/>
    <n v="92500"/>
    <n v="71320"/>
    <x v="0"/>
    <n v="679"/>
    <s v="US"/>
    <s v="USD"/>
    <n v="1452319200"/>
    <n v="1452492000"/>
    <x v="731"/>
    <d v="2016-01-11T06:00:00"/>
    <b v="0"/>
    <b v="1"/>
    <s v="games/video games"/>
    <n v="0.77836756756756753"/>
    <n v="35999.5"/>
    <x v="6"/>
    <s v="video games"/>
    <m/>
  </r>
  <r>
    <n v="812"/>
    <s v="Landry Group"/>
    <s v="Expanded value-added hardware"/>
    <n v="59700"/>
    <n v="134640"/>
    <x v="1"/>
    <n v="2805"/>
    <s v="CA"/>
    <s v="CAD"/>
    <n v="1523854800"/>
    <n v="1524286800"/>
    <x v="78"/>
    <d v="2018-04-21T05:00:00"/>
    <b v="0"/>
    <b v="0"/>
    <s v="publishing/nonfiction"/>
    <n v="2.3022613065326634"/>
    <n v="68722.5"/>
    <x v="5"/>
    <s v="nonfiction"/>
    <m/>
  </r>
  <r>
    <n v="813"/>
    <s v="Buckley Group"/>
    <s v="Diverse high-level attitude"/>
    <n v="3200"/>
    <n v="7661"/>
    <x v="1"/>
    <n v="68"/>
    <s v="US"/>
    <s v="USD"/>
    <n v="1346043600"/>
    <n v="1346907600"/>
    <x v="732"/>
    <d v="2012-09-06T05:00:00"/>
    <b v="0"/>
    <b v="0"/>
    <s v="games/video games"/>
    <n v="2.4153125000000002"/>
    <n v="3864.5"/>
    <x v="6"/>
    <s v="video games"/>
    <m/>
  </r>
  <r>
    <n v="814"/>
    <s v="Vincent PLC"/>
    <s v="Visionary 24hour analyzer"/>
    <n v="3200"/>
    <n v="2950"/>
    <x v="0"/>
    <n v="36"/>
    <s v="DK"/>
    <s v="DKK"/>
    <n v="1464325200"/>
    <n v="1464498000"/>
    <x v="733"/>
    <d v="2016-05-29T05:00:00"/>
    <b v="0"/>
    <b v="1"/>
    <s v="music/rock"/>
    <n v="0.93312499999999998"/>
    <n v="1493"/>
    <x v="1"/>
    <s v="rock"/>
    <m/>
  </r>
  <r>
    <n v="815"/>
    <s v="Watson-Douglas"/>
    <s v="Centralized bandwidth-monitored leverage"/>
    <n v="9000"/>
    <n v="11721"/>
    <x v="1"/>
    <n v="183"/>
    <s v="CA"/>
    <s v="CAD"/>
    <n v="1511935200"/>
    <n v="1514181600"/>
    <x v="734"/>
    <d v="2017-12-25T06:00:00"/>
    <b v="0"/>
    <b v="0"/>
    <s v="music/rock"/>
    <n v="1.3226666666666667"/>
    <n v="5952"/>
    <x v="1"/>
    <s v="rock"/>
    <m/>
  </r>
  <r>
    <n v="816"/>
    <s v="Jones, Casey and Jones"/>
    <s v="Ergonomic mission-critical moratorium"/>
    <n v="2300"/>
    <n v="14150"/>
    <x v="1"/>
    <n v="133"/>
    <s v="US"/>
    <s v="USD"/>
    <n v="1392012000"/>
    <n v="1392184800"/>
    <x v="406"/>
    <d v="2014-02-12T06:00:00"/>
    <b v="1"/>
    <b v="1"/>
    <s v="theater/plays"/>
    <n v="6.21"/>
    <n v="7141.5"/>
    <x v="3"/>
    <s v="plays"/>
    <m/>
  </r>
  <r>
    <n v="817"/>
    <s v="Alvarez-Bauer"/>
    <s v="Front-line intermediate moderator"/>
    <n v="51300"/>
    <n v="189192"/>
    <x v="1"/>
    <n v="2489"/>
    <s v="IT"/>
    <s v="EUR"/>
    <n v="1556946000"/>
    <n v="1559365200"/>
    <x v="735"/>
    <d v="2019-06-01T05:00:00"/>
    <b v="0"/>
    <b v="1"/>
    <s v="publishing/nonfiction"/>
    <n v="3.7364717348927874"/>
    <n v="95840.5"/>
    <x v="5"/>
    <s v="nonfiction"/>
    <m/>
  </r>
  <r>
    <n v="818"/>
    <s v="Martinez LLC"/>
    <s v="Automated local secured line"/>
    <n v="700"/>
    <n v="7664"/>
    <x v="1"/>
    <n v="69"/>
    <s v="US"/>
    <s v="USD"/>
    <n v="1548050400"/>
    <n v="1549173600"/>
    <x v="736"/>
    <d v="2019-02-03T06:00:00"/>
    <b v="0"/>
    <b v="1"/>
    <s v="theater/plays"/>
    <n v="11.047142857142857"/>
    <n v="3866.5"/>
    <x v="3"/>
    <s v="plays"/>
    <m/>
  </r>
  <r>
    <n v="819"/>
    <s v="Buck-Khan"/>
    <s v="Integrated bandwidth-monitored alliance"/>
    <n v="8900"/>
    <n v="4509"/>
    <x v="0"/>
    <n v="47"/>
    <s v="US"/>
    <s v="USD"/>
    <n v="1353736800"/>
    <n v="1355032800"/>
    <x v="737"/>
    <d v="2012-12-09T06:00:00"/>
    <b v="1"/>
    <b v="0"/>
    <s v="games/video games"/>
    <n v="0.51191011235955053"/>
    <n v="2278"/>
    <x v="6"/>
    <s v="video games"/>
    <m/>
  </r>
  <r>
    <n v="820"/>
    <s v="Valdez, Williams and Meyer"/>
    <s v="Cross-group heuristic forecast"/>
    <n v="1500"/>
    <n v="12009"/>
    <x v="1"/>
    <n v="279"/>
    <s v="GB"/>
    <s v="GBP"/>
    <n v="1532840400"/>
    <n v="1533963600"/>
    <x v="192"/>
    <d v="2018-08-11T05:00:00"/>
    <b v="0"/>
    <b v="1"/>
    <s v="music/rock"/>
    <n v="8.1920000000000002"/>
    <n v="6144"/>
    <x v="1"/>
    <s v="rock"/>
    <m/>
  </r>
  <r>
    <n v="821"/>
    <s v="Alvarez-Andrews"/>
    <s v="Extended impactful secured line"/>
    <n v="4900"/>
    <n v="14273"/>
    <x v="1"/>
    <n v="210"/>
    <s v="US"/>
    <s v="USD"/>
    <n v="1488261600"/>
    <n v="1489381200"/>
    <x v="738"/>
    <d v="2017-03-13T05:00:00"/>
    <b v="0"/>
    <b v="0"/>
    <s v="film &amp; video/documentary"/>
    <n v="2.9557142857142855"/>
    <n v="7241.5"/>
    <x v="4"/>
    <s v="documentary"/>
    <m/>
  </r>
  <r>
    <n v="822"/>
    <s v="Stewart and Sons"/>
    <s v="Distributed optimizing protocol"/>
    <n v="54000"/>
    <n v="188982"/>
    <x v="1"/>
    <n v="2100"/>
    <s v="US"/>
    <s v="USD"/>
    <n v="1393567200"/>
    <n v="1395032400"/>
    <x v="739"/>
    <d v="2014-03-17T05:00:00"/>
    <b v="0"/>
    <b v="0"/>
    <s v="music/rock"/>
    <n v="3.5385555555555555"/>
    <n v="95541"/>
    <x v="1"/>
    <s v="rock"/>
    <m/>
  </r>
  <r>
    <n v="823"/>
    <s v="Dyer Inc"/>
    <s v="Secured well-modulated system engine"/>
    <n v="4100"/>
    <n v="14640"/>
    <x v="1"/>
    <n v="252"/>
    <s v="US"/>
    <s v="USD"/>
    <n v="1410325200"/>
    <n v="1412485200"/>
    <x v="613"/>
    <d v="2014-10-05T05:00:00"/>
    <b v="1"/>
    <b v="1"/>
    <s v="music/rock"/>
    <n v="3.6321951219512196"/>
    <n v="7446"/>
    <x v="1"/>
    <s v="rock"/>
    <m/>
  </r>
  <r>
    <n v="824"/>
    <s v="Anderson, Williams and Cox"/>
    <s v="Streamlined national benchmark"/>
    <n v="85000"/>
    <n v="107516"/>
    <x v="1"/>
    <n v="1280"/>
    <s v="US"/>
    <s v="USD"/>
    <n v="1276923600"/>
    <n v="1279688400"/>
    <x v="740"/>
    <d v="2010-07-21T05:00:00"/>
    <b v="0"/>
    <b v="1"/>
    <s v="publishing/nonfiction"/>
    <n v="1.2799529411764705"/>
    <n v="54398"/>
    <x v="5"/>
    <s v="nonfiction"/>
    <m/>
  </r>
  <r>
    <n v="825"/>
    <s v="Solomon PLC"/>
    <s v="Open-architected 24/7 infrastructure"/>
    <n v="3600"/>
    <n v="13950"/>
    <x v="1"/>
    <n v="157"/>
    <s v="GB"/>
    <s v="GBP"/>
    <n v="1500958800"/>
    <n v="1501995600"/>
    <x v="145"/>
    <d v="2017-08-06T05:00:00"/>
    <b v="0"/>
    <b v="0"/>
    <s v="film &amp; video/shorts"/>
    <n v="3.9186111111111113"/>
    <n v="7053.5"/>
    <x v="4"/>
    <s v="shorts"/>
    <m/>
  </r>
  <r>
    <n v="826"/>
    <s v="Miller-Hubbard"/>
    <s v="Digitized 6thgeneration Local Area Network"/>
    <n v="2800"/>
    <n v="12797"/>
    <x v="1"/>
    <n v="194"/>
    <s v="US"/>
    <s v="USD"/>
    <n v="1292220000"/>
    <n v="1294639200"/>
    <x v="741"/>
    <d v="2011-01-10T06:00:00"/>
    <b v="0"/>
    <b v="1"/>
    <s v="theater/plays"/>
    <n v="4.6396428571428574"/>
    <n v="6495.5"/>
    <x v="3"/>
    <s v="plays"/>
    <m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x v="742"/>
    <d v="2011-05-15T05:00:00"/>
    <b v="0"/>
    <b v="1"/>
    <s v="film &amp; video/drama"/>
    <n v="2.7026086956521738"/>
    <n v="3108"/>
    <x v="4"/>
    <s v="drama"/>
    <m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x v="202"/>
    <d v="2018-09-22T05:00:00"/>
    <b v="0"/>
    <b v="0"/>
    <s v="theater/plays"/>
    <n v="0.69985915492957751"/>
    <n v="2484.5"/>
    <x v="3"/>
    <s v="plays"/>
    <m/>
  </r>
  <r>
    <n v="829"/>
    <s v="Baker-Higgins"/>
    <s v="Vision-oriented scalable portal"/>
    <n v="9600"/>
    <n v="4929"/>
    <x v="0"/>
    <n v="154"/>
    <s v="US"/>
    <s v="USD"/>
    <n v="1433826000"/>
    <n v="1435122000"/>
    <x v="743"/>
    <d v="2015-06-24T05:00:00"/>
    <b v="0"/>
    <b v="0"/>
    <s v="theater/plays"/>
    <n v="0.52947916666666661"/>
    <n v="2541.5"/>
    <x v="3"/>
    <s v="plays"/>
    <m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x v="744"/>
    <d v="2018-03-03T06:00:00"/>
    <b v="0"/>
    <b v="0"/>
    <s v="theater/plays"/>
    <n v="1.1891447368421052E-2"/>
    <n v="723"/>
    <x v="3"/>
    <s v="plays"/>
    <m/>
  </r>
  <r>
    <n v="831"/>
    <s v="Ward PLC"/>
    <s v="Front-line bottom-line Graphic Interface"/>
    <n v="97100"/>
    <n v="105817"/>
    <x v="1"/>
    <n v="4233"/>
    <s v="US"/>
    <s v="USD"/>
    <n v="1332738000"/>
    <n v="1335675600"/>
    <x v="745"/>
    <d v="2012-04-29T05:00:00"/>
    <b v="0"/>
    <b v="0"/>
    <s v="photography/photography books"/>
    <n v="1.1333676622039135"/>
    <n v="55025"/>
    <x v="7"/>
    <s v="photography books"/>
    <m/>
  </r>
  <r>
    <n v="832"/>
    <s v="Bradley, Beck and Mayo"/>
    <s v="Synergized fault-tolerant hierarchy"/>
    <n v="43200"/>
    <n v="136156"/>
    <x v="1"/>
    <n v="1297"/>
    <s v="DK"/>
    <s v="DKK"/>
    <n v="1445490000"/>
    <n v="1448431200"/>
    <x v="746"/>
    <d v="2015-11-25T06:00:00"/>
    <b v="1"/>
    <b v="0"/>
    <s v="publishing/translations"/>
    <n v="3.1817824074074075"/>
    <n v="68726.5"/>
    <x v="5"/>
    <s v="translations"/>
    <m/>
  </r>
  <r>
    <n v="833"/>
    <s v="Levine, Martin and Hernandez"/>
    <s v="Expanded asynchronous groupware"/>
    <n v="6800"/>
    <n v="10723"/>
    <x v="1"/>
    <n v="165"/>
    <s v="DK"/>
    <s v="DKK"/>
    <n v="1297663200"/>
    <n v="1298613600"/>
    <x v="747"/>
    <d v="2011-02-25T06:00:00"/>
    <b v="0"/>
    <b v="0"/>
    <s v="publishing/translations"/>
    <n v="1.6011764705882352"/>
    <n v="5444"/>
    <x v="5"/>
    <s v="translations"/>
    <m/>
  </r>
  <r>
    <n v="834"/>
    <s v="Gallegos, Wagner and Gaines"/>
    <s v="Expanded fault-tolerant emulation"/>
    <n v="7300"/>
    <n v="11228"/>
    <x v="1"/>
    <n v="119"/>
    <s v="US"/>
    <s v="USD"/>
    <n v="1371963600"/>
    <n v="1372482000"/>
    <x v="362"/>
    <d v="2013-06-29T05:00:00"/>
    <b v="0"/>
    <b v="0"/>
    <s v="theater/plays"/>
    <n v="1.5543835616438355"/>
    <n v="5673.5"/>
    <x v="3"/>
    <s v="plays"/>
    <m/>
  </r>
  <r>
    <n v="835"/>
    <s v="Hodges, Smith and Kelly"/>
    <s v="Future-proofed 24hour model"/>
    <n v="86200"/>
    <n v="77355"/>
    <x v="0"/>
    <n v="1758"/>
    <s v="US"/>
    <s v="USD"/>
    <n v="1425103200"/>
    <n v="1425621600"/>
    <x v="748"/>
    <d v="2015-03-06T06:00:00"/>
    <b v="0"/>
    <b v="0"/>
    <s v="technology/web"/>
    <n v="0.91778422273781901"/>
    <n v="39556.5"/>
    <x v="2"/>
    <s v="web"/>
    <m/>
  </r>
  <r>
    <n v="836"/>
    <s v="Macias Inc"/>
    <s v="Optimized didactic intranet"/>
    <n v="8100"/>
    <n v="6086"/>
    <x v="0"/>
    <n v="94"/>
    <s v="US"/>
    <s v="USD"/>
    <n v="1265349600"/>
    <n v="1266300000"/>
    <x v="749"/>
    <d v="2010-02-16T06:00:00"/>
    <b v="0"/>
    <b v="0"/>
    <s v="music/indie rock"/>
    <n v="0.76296296296296295"/>
    <n v="3090"/>
    <x v="1"/>
    <s v="indie rock"/>
    <m/>
  </r>
  <r>
    <n v="837"/>
    <s v="Cook-Ortiz"/>
    <s v="Right-sized dedicated standardization"/>
    <n v="17700"/>
    <n v="150960"/>
    <x v="1"/>
    <n v="1797"/>
    <s v="US"/>
    <s v="USD"/>
    <n v="1301202000"/>
    <n v="1305867600"/>
    <x v="643"/>
    <d v="2011-05-20T05:00:00"/>
    <b v="0"/>
    <b v="0"/>
    <s v="music/jazz"/>
    <n v="8.6303389830508479"/>
    <n v="76378.5"/>
    <x v="1"/>
    <s v="jazz"/>
    <m/>
  </r>
  <r>
    <n v="838"/>
    <s v="Jordan-Fischer"/>
    <s v="Vision-oriented high-level extranet"/>
    <n v="6400"/>
    <n v="8890"/>
    <x v="1"/>
    <n v="261"/>
    <s v="US"/>
    <s v="USD"/>
    <n v="1538024400"/>
    <n v="1538802000"/>
    <x v="750"/>
    <d v="2018-10-06T05:00:00"/>
    <b v="0"/>
    <b v="0"/>
    <s v="theater/plays"/>
    <n v="1.4298437500000001"/>
    <n v="4575.5"/>
    <x v="3"/>
    <s v="plays"/>
    <m/>
  </r>
  <r>
    <n v="839"/>
    <s v="Pierce-Ramirez"/>
    <s v="Organized scalable initiative"/>
    <n v="7700"/>
    <n v="14644"/>
    <x v="1"/>
    <n v="157"/>
    <s v="US"/>
    <s v="USD"/>
    <n v="1395032400"/>
    <n v="1398920400"/>
    <x v="751"/>
    <d v="2014-05-01T05:00:00"/>
    <b v="0"/>
    <b v="1"/>
    <s v="film &amp; video/documentary"/>
    <n v="1.9222077922077923"/>
    <n v="7400.5"/>
    <x v="4"/>
    <s v="documentary"/>
    <m/>
  </r>
  <r>
    <n v="840"/>
    <s v="Howell and Sons"/>
    <s v="Enhanced regional moderator"/>
    <n v="116300"/>
    <n v="116583"/>
    <x v="1"/>
    <n v="3533"/>
    <s v="US"/>
    <s v="USD"/>
    <n v="1405486800"/>
    <n v="1405659600"/>
    <x v="752"/>
    <d v="2014-07-18T05:00:00"/>
    <b v="0"/>
    <b v="1"/>
    <s v="theater/plays"/>
    <n v="1.0328116938950989"/>
    <n v="60058"/>
    <x v="3"/>
    <s v="plays"/>
    <m/>
  </r>
  <r>
    <n v="841"/>
    <s v="Garcia, Dunn and Richardson"/>
    <s v="Automated even-keeled emulation"/>
    <n v="9100"/>
    <n v="12991"/>
    <x v="1"/>
    <n v="155"/>
    <s v="US"/>
    <s v="USD"/>
    <n v="1455861600"/>
    <n v="1457244000"/>
    <x v="753"/>
    <d v="2016-03-06T06:00:00"/>
    <b v="0"/>
    <b v="0"/>
    <s v="technology/web"/>
    <n v="1.4446153846153846"/>
    <n v="6573"/>
    <x v="2"/>
    <s v="web"/>
    <m/>
  </r>
  <r>
    <n v="842"/>
    <s v="Lawson and Sons"/>
    <s v="Reverse-engineered multi-tasking product"/>
    <n v="1500"/>
    <n v="8447"/>
    <x v="1"/>
    <n v="132"/>
    <s v="IT"/>
    <s v="EUR"/>
    <n v="1529038800"/>
    <n v="1529298000"/>
    <x v="754"/>
    <d v="2018-06-18T05:00:00"/>
    <b v="0"/>
    <b v="0"/>
    <s v="technology/wearables"/>
    <n v="5.7193333333333332"/>
    <n v="4289.5"/>
    <x v="2"/>
    <s v="wearables"/>
    <m/>
  </r>
  <r>
    <n v="843"/>
    <s v="Porter-Hicks"/>
    <s v="De-engineered next generation parallelism"/>
    <n v="8800"/>
    <n v="2703"/>
    <x v="0"/>
    <n v="33"/>
    <s v="US"/>
    <s v="USD"/>
    <n v="1535259600"/>
    <n v="1535778000"/>
    <x v="755"/>
    <d v="2018-09-01T05:00:00"/>
    <b v="0"/>
    <b v="0"/>
    <s v="photography/photography books"/>
    <n v="0.31090909090909091"/>
    <n v="1368"/>
    <x v="7"/>
    <s v="photography books"/>
    <m/>
  </r>
  <r>
    <n v="844"/>
    <s v="Rodriguez-Hansen"/>
    <s v="Intuitive cohesive groupware"/>
    <n v="8800"/>
    <n v="8747"/>
    <x v="3"/>
    <n v="94"/>
    <s v="US"/>
    <s v="USD"/>
    <n v="1327212000"/>
    <n v="1327471200"/>
    <x v="756"/>
    <d v="2012-01-25T06:00:00"/>
    <b v="0"/>
    <b v="0"/>
    <s v="film &amp; video/documentary"/>
    <n v="1.0046590909090909"/>
    <n v="4420.5"/>
    <x v="4"/>
    <s v="documentary"/>
    <m/>
  </r>
  <r>
    <n v="845"/>
    <s v="Williams LLC"/>
    <s v="Up-sized high-level access"/>
    <n v="69900"/>
    <n v="138087"/>
    <x v="1"/>
    <n v="1354"/>
    <s v="GB"/>
    <s v="GBP"/>
    <n v="1526360400"/>
    <n v="1529557200"/>
    <x v="757"/>
    <d v="2018-06-21T05:00:00"/>
    <b v="0"/>
    <b v="0"/>
    <s v="technology/web"/>
    <n v="1.9948640915593705"/>
    <n v="69720.5"/>
    <x v="2"/>
    <s v="web"/>
    <m/>
  </r>
  <r>
    <n v="846"/>
    <s v="Cooper, Stanley and Bryant"/>
    <s v="Phased empowering success"/>
    <n v="1000"/>
    <n v="5085"/>
    <x v="1"/>
    <n v="48"/>
    <s v="US"/>
    <s v="USD"/>
    <n v="1532149200"/>
    <n v="1535259600"/>
    <x v="758"/>
    <d v="2018-08-26T05:00:00"/>
    <b v="1"/>
    <b v="1"/>
    <s v="technology/web"/>
    <n v="5.133"/>
    <n v="2566.5"/>
    <x v="2"/>
    <s v="web"/>
    <m/>
  </r>
  <r>
    <n v="847"/>
    <s v="Miller, Glenn and Adams"/>
    <s v="Distributed actuating project"/>
    <n v="4700"/>
    <n v="11174"/>
    <x v="1"/>
    <n v="110"/>
    <s v="US"/>
    <s v="USD"/>
    <n v="1515304800"/>
    <n v="1515564000"/>
    <x v="759"/>
    <d v="2018-01-10T06:00:00"/>
    <b v="0"/>
    <b v="0"/>
    <s v="food/food trucks"/>
    <n v="2.4008510638297871"/>
    <n v="5642"/>
    <x v="0"/>
    <s v="food trucks"/>
    <m/>
  </r>
  <r>
    <n v="848"/>
    <s v="Cole, Salazar and Moreno"/>
    <s v="Robust motivating orchestration"/>
    <n v="3200"/>
    <n v="10831"/>
    <x v="1"/>
    <n v="172"/>
    <s v="US"/>
    <s v="USD"/>
    <n v="1276318800"/>
    <n v="1277096400"/>
    <x v="760"/>
    <d v="2010-06-21T05:00:00"/>
    <b v="0"/>
    <b v="0"/>
    <s v="film &amp; video/drama"/>
    <n v="3.4384375"/>
    <n v="5501.5"/>
    <x v="4"/>
    <s v="drama"/>
    <m/>
  </r>
  <r>
    <n v="849"/>
    <s v="Jones-Ryan"/>
    <s v="Vision-oriented uniform instruction set"/>
    <n v="6700"/>
    <n v="8917"/>
    <x v="1"/>
    <n v="307"/>
    <s v="US"/>
    <s v="USD"/>
    <n v="1328767200"/>
    <n v="1329026400"/>
    <x v="761"/>
    <d v="2012-02-12T06:00:00"/>
    <b v="0"/>
    <b v="1"/>
    <s v="music/indie rock"/>
    <n v="1.3767164179104479"/>
    <n v="4612"/>
    <x v="1"/>
    <s v="indie rock"/>
    <m/>
  </r>
  <r>
    <n v="850"/>
    <s v="Hood, Perez and Meadows"/>
    <s v="Cross-group upward-trending hierarchy"/>
    <n v="100"/>
    <n v="1"/>
    <x v="0"/>
    <n v="1"/>
    <s v="US"/>
    <s v="USD"/>
    <n v="1321682400"/>
    <n v="1322978400"/>
    <x v="762"/>
    <d v="2011-12-04T06:00:00"/>
    <b v="1"/>
    <b v="0"/>
    <s v="music/rock"/>
    <n v="0.02"/>
    <n v="1"/>
    <x v="1"/>
    <s v="rock"/>
    <m/>
  </r>
  <r>
    <n v="851"/>
    <s v="Bright and Sons"/>
    <s v="Object-based needs-based info-mediaries"/>
    <n v="6000"/>
    <n v="12468"/>
    <x v="1"/>
    <n v="160"/>
    <s v="US"/>
    <s v="USD"/>
    <n v="1335934800"/>
    <n v="1338786000"/>
    <x v="444"/>
    <d v="2012-06-04T05:00:00"/>
    <b v="0"/>
    <b v="0"/>
    <s v="music/electric music"/>
    <n v="2.1046666666666667"/>
    <n v="6314"/>
    <x v="1"/>
    <s v="electric music"/>
    <m/>
  </r>
  <r>
    <n v="852"/>
    <s v="Brady Ltd"/>
    <s v="Open-source reciprocal standardization"/>
    <n v="4900"/>
    <n v="2505"/>
    <x v="0"/>
    <n v="31"/>
    <s v="US"/>
    <s v="USD"/>
    <n v="1310792400"/>
    <n v="1311656400"/>
    <x v="763"/>
    <d v="2011-07-26T05:00:00"/>
    <b v="0"/>
    <b v="1"/>
    <s v="games/video games"/>
    <n v="0.51755102040816325"/>
    <n v="1268"/>
    <x v="6"/>
    <s v="video games"/>
    <m/>
  </r>
  <r>
    <n v="853"/>
    <s v="Collier LLC"/>
    <s v="Secured well-modulated projection"/>
    <n v="17100"/>
    <n v="111502"/>
    <x v="1"/>
    <n v="1467"/>
    <s v="CA"/>
    <s v="CAD"/>
    <n v="1308546000"/>
    <n v="1308978000"/>
    <x v="764"/>
    <d v="2011-06-25T05:00:00"/>
    <b v="0"/>
    <b v="1"/>
    <s v="music/indie rock"/>
    <n v="6.6063742690058476"/>
    <n v="56484.5"/>
    <x v="1"/>
    <s v="indie rock"/>
    <m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x v="765"/>
    <d v="2019-12-15T06:00:00"/>
    <b v="0"/>
    <b v="0"/>
    <s v="publishing/fiction"/>
    <n v="1.1518771929824561"/>
    <n v="98485.5"/>
    <x v="5"/>
    <s v="fiction"/>
    <m/>
  </r>
  <r>
    <n v="855"/>
    <s v="Moses-Terry"/>
    <s v="Horizontal clear-thinking framework"/>
    <n v="23400"/>
    <n v="23956"/>
    <x v="1"/>
    <n v="452"/>
    <s v="AU"/>
    <s v="AUD"/>
    <n v="1308373200"/>
    <n v="1311051600"/>
    <x v="766"/>
    <d v="2011-07-19T05:00:00"/>
    <b v="0"/>
    <b v="0"/>
    <s v="theater/plays"/>
    <n v="1.043076923076923"/>
    <n v="12204"/>
    <x v="3"/>
    <s v="plays"/>
    <m/>
  </r>
  <r>
    <n v="856"/>
    <s v="Williams and Sons"/>
    <s v="Profound composite core"/>
    <n v="2400"/>
    <n v="8558"/>
    <x v="1"/>
    <n v="158"/>
    <s v="US"/>
    <s v="USD"/>
    <n v="1335243600"/>
    <n v="1336712400"/>
    <x v="767"/>
    <d v="2012-05-11T05:00:00"/>
    <b v="0"/>
    <b v="0"/>
    <s v="food/food trucks"/>
    <n v="3.6316666666666668"/>
    <n v="4358"/>
    <x v="0"/>
    <s v="food trucks"/>
    <m/>
  </r>
  <r>
    <n v="857"/>
    <s v="Miranda, Gray and Hale"/>
    <s v="Programmable disintermediate matrices"/>
    <n v="5300"/>
    <n v="7413"/>
    <x v="1"/>
    <n v="225"/>
    <s v="CH"/>
    <s v="CHF"/>
    <n v="1328421600"/>
    <n v="1330408800"/>
    <x v="768"/>
    <d v="2012-02-28T06:00:00"/>
    <b v="1"/>
    <b v="0"/>
    <s v="film &amp; video/shorts"/>
    <n v="1.4411320754716981"/>
    <n v="3819"/>
    <x v="4"/>
    <s v="shorts"/>
    <m/>
  </r>
  <r>
    <n v="858"/>
    <s v="Ayala, Crawford and Taylor"/>
    <s v="Realigned 5thgeneration knowledge user"/>
    <n v="4000"/>
    <n v="2778"/>
    <x v="0"/>
    <n v="35"/>
    <s v="US"/>
    <s v="USD"/>
    <n v="1524286800"/>
    <n v="1524891600"/>
    <x v="769"/>
    <d v="2018-04-28T05:00:00"/>
    <b v="1"/>
    <b v="0"/>
    <s v="food/food trucks"/>
    <n v="0.70325000000000004"/>
    <n v="1406.5"/>
    <x v="0"/>
    <s v="food trucks"/>
    <m/>
  </r>
  <r>
    <n v="859"/>
    <s v="Martinez Ltd"/>
    <s v="Multi-layered upward-trending groupware"/>
    <n v="7300"/>
    <n v="2594"/>
    <x v="0"/>
    <n v="63"/>
    <s v="US"/>
    <s v="USD"/>
    <n v="1362117600"/>
    <n v="1363669200"/>
    <x v="770"/>
    <d v="2013-03-19T05:00:00"/>
    <b v="0"/>
    <b v="1"/>
    <s v="theater/plays"/>
    <n v="0.36397260273972604"/>
    <n v="1328.5"/>
    <x v="3"/>
    <s v="plays"/>
    <m/>
  </r>
  <r>
    <n v="860"/>
    <s v="Lee PLC"/>
    <s v="Re-contextualized leadingedge firmware"/>
    <n v="2000"/>
    <n v="5033"/>
    <x v="1"/>
    <n v="65"/>
    <s v="US"/>
    <s v="USD"/>
    <n v="1550556000"/>
    <n v="1551420000"/>
    <x v="771"/>
    <d v="2019-03-01T06:00:00"/>
    <b v="0"/>
    <b v="1"/>
    <s v="technology/wearables"/>
    <n v="2.5489999999999999"/>
    <n v="2549"/>
    <x v="2"/>
    <s v="wearables"/>
    <m/>
  </r>
  <r>
    <n v="861"/>
    <s v="Young, Ramsey and Powell"/>
    <s v="Devolved disintermediate analyzer"/>
    <n v="8800"/>
    <n v="9317"/>
    <x v="1"/>
    <n v="163"/>
    <s v="US"/>
    <s v="USD"/>
    <n v="1269147600"/>
    <n v="1269838800"/>
    <x v="772"/>
    <d v="2010-03-29T05:00:00"/>
    <b v="0"/>
    <b v="0"/>
    <s v="theater/plays"/>
    <n v="1.0772727272727274"/>
    <n v="4740"/>
    <x v="3"/>
    <s v="plays"/>
    <m/>
  </r>
  <r>
    <n v="862"/>
    <s v="Lewis and Sons"/>
    <s v="Profound disintermediate open system"/>
    <n v="3500"/>
    <n v="6560"/>
    <x v="1"/>
    <n v="85"/>
    <s v="US"/>
    <s v="USD"/>
    <n v="1312174800"/>
    <n v="1312520400"/>
    <x v="773"/>
    <d v="2011-08-05T05:00:00"/>
    <b v="0"/>
    <b v="0"/>
    <s v="theater/plays"/>
    <n v="1.8985714285714286"/>
    <n v="3322.5"/>
    <x v="3"/>
    <s v="plays"/>
    <m/>
  </r>
  <r>
    <n v="863"/>
    <s v="Davis-Johnson"/>
    <s v="Automated reciprocal protocol"/>
    <n v="1400"/>
    <n v="5415"/>
    <x v="1"/>
    <n v="217"/>
    <s v="US"/>
    <s v="USD"/>
    <n v="1434517200"/>
    <n v="1436504400"/>
    <x v="774"/>
    <d v="2015-07-10T05:00:00"/>
    <b v="0"/>
    <b v="1"/>
    <s v="film &amp; video/television"/>
    <n v="4.0228571428571431"/>
    <n v="2816"/>
    <x v="4"/>
    <s v="television"/>
    <m/>
  </r>
  <r>
    <n v="864"/>
    <s v="Stevenson-Thompson"/>
    <s v="Automated static workforce"/>
    <n v="4200"/>
    <n v="14577"/>
    <x v="1"/>
    <n v="150"/>
    <s v="US"/>
    <s v="USD"/>
    <n v="1471582800"/>
    <n v="1472014800"/>
    <x v="775"/>
    <d v="2016-08-24T05:00:00"/>
    <b v="0"/>
    <b v="0"/>
    <s v="film &amp; video/shorts"/>
    <n v="3.5064285714285712"/>
    <n v="7363.5"/>
    <x v="4"/>
    <s v="shorts"/>
    <m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x v="776"/>
    <d v="2014-09-24T05:00:00"/>
    <b v="0"/>
    <b v="0"/>
    <s v="theater/plays"/>
    <n v="1.898604938271605"/>
    <n v="76893.5"/>
    <x v="3"/>
    <s v="plays"/>
    <m/>
  </r>
  <r>
    <n v="866"/>
    <s v="Jackson-Brown"/>
    <s v="Versatile 5thgeneration matrices"/>
    <n v="182800"/>
    <n v="79045"/>
    <x v="3"/>
    <n v="898"/>
    <s v="US"/>
    <s v="USD"/>
    <n v="1304830800"/>
    <n v="1304917200"/>
    <x v="777"/>
    <d v="2011-05-09T05:00:00"/>
    <b v="0"/>
    <b v="0"/>
    <s v="photography/photography books"/>
    <n v="0.43732494529540483"/>
    <n v="39971.5"/>
    <x v="7"/>
    <s v="photography books"/>
    <m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x v="778"/>
    <d v="2018-10-15T05:00:00"/>
    <b v="0"/>
    <b v="0"/>
    <s v="food/food trucks"/>
    <n v="1.6868749999999999"/>
    <n v="4048.5"/>
    <x v="0"/>
    <s v="food trucks"/>
    <m/>
  </r>
  <r>
    <n v="868"/>
    <s v="Wood, Buckley and Meza"/>
    <s v="Front-line web-enabled installation"/>
    <n v="7000"/>
    <n v="12939"/>
    <x v="1"/>
    <n v="126"/>
    <s v="US"/>
    <s v="USD"/>
    <n v="1381554000"/>
    <n v="1382504400"/>
    <x v="779"/>
    <d v="2013-10-23T05:00:00"/>
    <b v="0"/>
    <b v="0"/>
    <s v="theater/plays"/>
    <n v="1.8664285714285713"/>
    <n v="6532.5"/>
    <x v="3"/>
    <s v="plays"/>
    <m/>
  </r>
  <r>
    <n v="869"/>
    <s v="Brown-Williams"/>
    <s v="Multi-channeled responsive product"/>
    <n v="161900"/>
    <n v="38376"/>
    <x v="0"/>
    <n v="526"/>
    <s v="US"/>
    <s v="USD"/>
    <n v="1277096400"/>
    <n v="1278306000"/>
    <x v="780"/>
    <d v="2010-07-05T05:00:00"/>
    <b v="0"/>
    <b v="0"/>
    <s v="film &amp; video/drama"/>
    <n v="0.24028412600370599"/>
    <n v="19451"/>
    <x v="4"/>
    <s v="drama"/>
    <m/>
  </r>
  <r>
    <n v="870"/>
    <s v="Hansen-Austin"/>
    <s v="Adaptive demand-driven encryption"/>
    <n v="7700"/>
    <n v="6920"/>
    <x v="0"/>
    <n v="121"/>
    <s v="US"/>
    <s v="USD"/>
    <n v="1440392400"/>
    <n v="1442552400"/>
    <x v="335"/>
    <d v="2015-09-18T05:00:00"/>
    <b v="0"/>
    <b v="0"/>
    <s v="theater/plays"/>
    <n v="0.91441558441558446"/>
    <n v="3520.5"/>
    <x v="3"/>
    <s v="plays"/>
    <m/>
  </r>
  <r>
    <n v="871"/>
    <s v="Santana-George"/>
    <s v="Re-engineered client-driven knowledge user"/>
    <n v="71500"/>
    <n v="194912"/>
    <x v="1"/>
    <n v="2320"/>
    <s v="US"/>
    <s v="USD"/>
    <n v="1509512400"/>
    <n v="1511071200"/>
    <x v="535"/>
    <d v="2017-11-19T06:00:00"/>
    <b v="0"/>
    <b v="1"/>
    <s v="theater/plays"/>
    <n v="2.7584895104895106"/>
    <n v="98616"/>
    <x v="3"/>
    <s v="plays"/>
    <m/>
  </r>
  <r>
    <n v="872"/>
    <s v="Davis LLC"/>
    <s v="Compatible logistical paradigm"/>
    <n v="4700"/>
    <n v="7992"/>
    <x v="1"/>
    <n v="81"/>
    <s v="AU"/>
    <s v="AUD"/>
    <n v="1535950800"/>
    <n v="1536382800"/>
    <x v="270"/>
    <d v="2018-09-08T05:00:00"/>
    <b v="0"/>
    <b v="0"/>
    <s v="film &amp; video/science fiction"/>
    <n v="1.7176595744680851"/>
    <n v="4036.5"/>
    <x v="4"/>
    <s v="science fiction"/>
    <m/>
  </r>
  <r>
    <n v="873"/>
    <s v="Vazquez, Ochoa and Clark"/>
    <s v="Intuitive value-added installation"/>
    <n v="42100"/>
    <n v="79268"/>
    <x v="1"/>
    <n v="1887"/>
    <s v="US"/>
    <s v="USD"/>
    <n v="1389160800"/>
    <n v="1389592800"/>
    <x v="781"/>
    <d v="2014-01-13T06:00:00"/>
    <b v="0"/>
    <b v="0"/>
    <s v="photography/photography books"/>
    <n v="1.9276722090261282"/>
    <n v="40577.5"/>
    <x v="7"/>
    <s v="photography books"/>
    <m/>
  </r>
  <r>
    <n v="874"/>
    <s v="Chung-Nguyen"/>
    <s v="Managed discrete parallelism"/>
    <n v="40200"/>
    <n v="139468"/>
    <x v="1"/>
    <n v="4358"/>
    <s v="US"/>
    <s v="USD"/>
    <n v="1271998800"/>
    <n v="1275282000"/>
    <x v="782"/>
    <d v="2010-05-31T05:00:00"/>
    <b v="0"/>
    <b v="1"/>
    <s v="photography/photography books"/>
    <n v="3.5777611940298506"/>
    <n v="71913"/>
    <x v="7"/>
    <s v="photography books"/>
    <m/>
  </r>
  <r>
    <n v="875"/>
    <s v="Mueller-Harmon"/>
    <s v="Implemented tangible approach"/>
    <n v="7900"/>
    <n v="5465"/>
    <x v="0"/>
    <n v="67"/>
    <s v="US"/>
    <s v="USD"/>
    <n v="1294898400"/>
    <n v="1294984800"/>
    <x v="783"/>
    <d v="2011-01-14T06:00:00"/>
    <b v="0"/>
    <b v="0"/>
    <s v="music/rock"/>
    <n v="0.70025316455696207"/>
    <n v="2766"/>
    <x v="1"/>
    <s v="rock"/>
    <m/>
  </r>
  <r>
    <n v="876"/>
    <s v="Dixon, Perez and Banks"/>
    <s v="Re-engineered encompassing definition"/>
    <n v="8300"/>
    <n v="2111"/>
    <x v="0"/>
    <n v="57"/>
    <s v="CA"/>
    <s v="CAD"/>
    <n v="1559970000"/>
    <n v="1562043600"/>
    <x v="784"/>
    <d v="2019-07-02T05:00:00"/>
    <b v="0"/>
    <b v="0"/>
    <s v="photography/photography books"/>
    <n v="0.26120481927710842"/>
    <n v="1084"/>
    <x v="7"/>
    <s v="photography books"/>
    <m/>
  </r>
  <r>
    <n v="877"/>
    <s v="Estrada Group"/>
    <s v="Multi-lateral uniform collaboration"/>
    <n v="163600"/>
    <n v="126628"/>
    <x v="0"/>
    <n v="1229"/>
    <s v="US"/>
    <s v="USD"/>
    <n v="1469509200"/>
    <n v="1469595600"/>
    <x v="785"/>
    <d v="2016-07-27T05:00:00"/>
    <b v="0"/>
    <b v="0"/>
    <s v="food/food trucks"/>
    <n v="0.78152200488997559"/>
    <n v="63928.5"/>
    <x v="0"/>
    <s v="food trucks"/>
    <m/>
  </r>
  <r>
    <n v="878"/>
    <s v="Lutz Group"/>
    <s v="Enterprise-wide foreground paradigm"/>
    <n v="2700"/>
    <n v="1012"/>
    <x v="0"/>
    <n v="12"/>
    <s v="IT"/>
    <s v="EUR"/>
    <n v="1579068000"/>
    <n v="1581141600"/>
    <x v="786"/>
    <d v="2020-02-08T06:00:00"/>
    <b v="0"/>
    <b v="0"/>
    <s v="music/metal"/>
    <n v="0.37925925925925924"/>
    <n v="512"/>
    <x v="1"/>
    <s v="metal"/>
    <m/>
  </r>
  <r>
    <n v="879"/>
    <s v="Ortiz Inc"/>
    <s v="Stand-alone incremental parallelism"/>
    <n v="1000"/>
    <n v="5438"/>
    <x v="1"/>
    <n v="53"/>
    <s v="US"/>
    <s v="USD"/>
    <n v="1487743200"/>
    <n v="1488520800"/>
    <x v="787"/>
    <d v="2017-03-03T06:00:00"/>
    <b v="0"/>
    <b v="0"/>
    <s v="publishing/nonfiction"/>
    <n v="5.4909999999999997"/>
    <n v="2745.5"/>
    <x v="5"/>
    <s v="nonfiction"/>
    <m/>
  </r>
  <r>
    <n v="880"/>
    <s v="Craig, Ellis and Miller"/>
    <s v="Persevering 5thgeneration throughput"/>
    <n v="84500"/>
    <n v="193101"/>
    <x v="1"/>
    <n v="2414"/>
    <s v="US"/>
    <s v="USD"/>
    <n v="1563685200"/>
    <n v="1563858000"/>
    <x v="788"/>
    <d v="2019-07-23T05:00:00"/>
    <b v="0"/>
    <b v="0"/>
    <s v="music/electric music"/>
    <n v="2.3137869822485206"/>
    <n v="97757.5"/>
    <x v="1"/>
    <s v="electric music"/>
    <m/>
  </r>
  <r>
    <n v="881"/>
    <s v="Charles Inc"/>
    <s v="Implemented object-oriented synergy"/>
    <n v="81300"/>
    <n v="31665"/>
    <x v="0"/>
    <n v="452"/>
    <s v="US"/>
    <s v="USD"/>
    <n v="1436418000"/>
    <n v="1438923600"/>
    <x v="330"/>
    <d v="2015-08-07T05:00:00"/>
    <b v="0"/>
    <b v="1"/>
    <s v="theater/plays"/>
    <n v="0.39504305043050431"/>
    <n v="16058.5"/>
    <x v="3"/>
    <s v="plays"/>
    <m/>
  </r>
  <r>
    <n v="882"/>
    <s v="White-Rosario"/>
    <s v="Balanced demand-driven definition"/>
    <n v="800"/>
    <n v="2960"/>
    <x v="1"/>
    <n v="80"/>
    <s v="US"/>
    <s v="USD"/>
    <n v="1421820000"/>
    <n v="1422165600"/>
    <x v="789"/>
    <d v="2015-01-25T06:00:00"/>
    <b v="0"/>
    <b v="0"/>
    <s v="theater/plays"/>
    <n v="3.8"/>
    <n v="1520"/>
    <x v="3"/>
    <s v="plays"/>
    <m/>
  </r>
  <r>
    <n v="883"/>
    <s v="Simmons-Villarreal"/>
    <s v="Customer-focused mobile Graphic Interface"/>
    <n v="3400"/>
    <n v="8089"/>
    <x v="1"/>
    <n v="193"/>
    <s v="US"/>
    <s v="USD"/>
    <n v="1274763600"/>
    <n v="1277874000"/>
    <x v="790"/>
    <d v="2010-06-30T05:00:00"/>
    <b v="0"/>
    <b v="0"/>
    <s v="film &amp; video/shorts"/>
    <n v="2.4358823529411766"/>
    <n v="4141"/>
    <x v="4"/>
    <s v="shorts"/>
    <m/>
  </r>
  <r>
    <n v="884"/>
    <s v="Strickland Group"/>
    <s v="Horizontal secondary interface"/>
    <n v="170800"/>
    <n v="109374"/>
    <x v="0"/>
    <n v="1886"/>
    <s v="US"/>
    <s v="USD"/>
    <n v="1399179600"/>
    <n v="1399352400"/>
    <x v="791"/>
    <d v="2014-05-06T05:00:00"/>
    <b v="0"/>
    <b v="1"/>
    <s v="theater/plays"/>
    <n v="0.65140515222482431"/>
    <n v="55630"/>
    <x v="3"/>
    <s v="plays"/>
    <m/>
  </r>
  <r>
    <n v="885"/>
    <s v="Lynch Ltd"/>
    <s v="Virtual analyzing collaboration"/>
    <n v="1800"/>
    <n v="2129"/>
    <x v="1"/>
    <n v="52"/>
    <s v="US"/>
    <s v="USD"/>
    <n v="1275800400"/>
    <n v="1279083600"/>
    <x v="792"/>
    <d v="2010-07-14T05:00:00"/>
    <b v="0"/>
    <b v="0"/>
    <s v="theater/plays"/>
    <n v="1.2116666666666667"/>
    <n v="1090.5"/>
    <x v="3"/>
    <s v="plays"/>
    <m/>
  </r>
  <r>
    <n v="886"/>
    <s v="Sanders LLC"/>
    <s v="Multi-tiered explicit focus group"/>
    <n v="150600"/>
    <n v="127745"/>
    <x v="0"/>
    <n v="1825"/>
    <s v="US"/>
    <s v="USD"/>
    <n v="1282798800"/>
    <n v="1284354000"/>
    <x v="793"/>
    <d v="2010-09-13T05:00:00"/>
    <b v="0"/>
    <b v="0"/>
    <s v="music/indie rock"/>
    <n v="0.86035856573705183"/>
    <n v="64785"/>
    <x v="1"/>
    <s v="indie rock"/>
    <m/>
  </r>
  <r>
    <n v="887"/>
    <s v="Cooper LLC"/>
    <s v="Multi-layered systematic knowledgebase"/>
    <n v="7800"/>
    <n v="2289"/>
    <x v="0"/>
    <n v="31"/>
    <s v="US"/>
    <s v="USD"/>
    <n v="1437109200"/>
    <n v="1441170000"/>
    <x v="794"/>
    <d v="2015-09-02T05:00:00"/>
    <b v="0"/>
    <b v="1"/>
    <s v="theater/plays"/>
    <n v="0.29743589743589743"/>
    <n v="1160"/>
    <x v="3"/>
    <s v="plays"/>
    <m/>
  </r>
  <r>
    <n v="888"/>
    <s v="Palmer Ltd"/>
    <s v="Reverse-engineered uniform knowledge user"/>
    <n v="5800"/>
    <n v="12174"/>
    <x v="1"/>
    <n v="290"/>
    <s v="US"/>
    <s v="USD"/>
    <n v="1491886800"/>
    <n v="1493528400"/>
    <x v="795"/>
    <d v="2017-04-30T05:00:00"/>
    <b v="0"/>
    <b v="0"/>
    <s v="theater/plays"/>
    <n v="2.1489655172413795"/>
    <n v="6232"/>
    <x v="3"/>
    <s v="plays"/>
    <m/>
  </r>
  <r>
    <n v="889"/>
    <s v="Santos Group"/>
    <s v="Secured dynamic capacity"/>
    <n v="5600"/>
    <n v="9508"/>
    <x v="1"/>
    <n v="122"/>
    <s v="US"/>
    <s v="USD"/>
    <n v="1394600400"/>
    <n v="1395205200"/>
    <x v="796"/>
    <d v="2014-03-19T05:00:00"/>
    <b v="0"/>
    <b v="1"/>
    <s v="music/electric music"/>
    <n v="1.7196428571428573"/>
    <n v="4815"/>
    <x v="1"/>
    <s v="electric music"/>
    <m/>
  </r>
  <r>
    <n v="890"/>
    <s v="Christian, Kim and Jimenez"/>
    <s v="Devolved foreground throughput"/>
    <n v="134400"/>
    <n v="155849"/>
    <x v="1"/>
    <n v="1470"/>
    <s v="US"/>
    <s v="USD"/>
    <n v="1561352400"/>
    <n v="1561438800"/>
    <x v="797"/>
    <d v="2019-06-25T05:00:00"/>
    <b v="0"/>
    <b v="0"/>
    <s v="music/indie rock"/>
    <n v="1.1705282738095237"/>
    <n v="78659.5"/>
    <x v="1"/>
    <s v="indie rock"/>
    <m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x v="798"/>
    <d v="2012-01-16T06:00:00"/>
    <b v="0"/>
    <b v="0"/>
    <s v="film &amp; video/documentary"/>
    <n v="2.641"/>
    <n v="3961.5"/>
    <x v="4"/>
    <s v="documentary"/>
    <m/>
  </r>
  <r>
    <n v="892"/>
    <s v="Anderson, Parks and Estrada"/>
    <s v="Realigned discrete structure"/>
    <n v="6000"/>
    <n v="13835"/>
    <x v="1"/>
    <n v="182"/>
    <s v="US"/>
    <s v="USD"/>
    <n v="1274418000"/>
    <n v="1277960400"/>
    <x v="799"/>
    <d v="2010-07-01T05:00:00"/>
    <b v="0"/>
    <b v="0"/>
    <s v="publishing/translations"/>
    <n v="2.3361666666666667"/>
    <n v="7008.5"/>
    <x v="5"/>
    <s v="translations"/>
    <m/>
  </r>
  <r>
    <n v="893"/>
    <s v="Collins-Martinez"/>
    <s v="Progressive grid-enabled website"/>
    <n v="8400"/>
    <n v="10770"/>
    <x v="1"/>
    <n v="199"/>
    <s v="IT"/>
    <s v="EUR"/>
    <n v="1434344400"/>
    <n v="1434690000"/>
    <x v="800"/>
    <d v="2015-06-19T05:00:00"/>
    <b v="0"/>
    <b v="1"/>
    <s v="film &amp; video/documentary"/>
    <n v="1.3058333333333334"/>
    <n v="5484.5"/>
    <x v="4"/>
    <s v="documentary"/>
    <m/>
  </r>
  <r>
    <n v="894"/>
    <s v="Barrett Inc"/>
    <s v="Organic cohesive neural-net"/>
    <n v="1700"/>
    <n v="3208"/>
    <x v="1"/>
    <n v="56"/>
    <s v="GB"/>
    <s v="GBP"/>
    <n v="1373518800"/>
    <n v="1376110800"/>
    <x v="801"/>
    <d v="2013-08-10T05:00:00"/>
    <b v="0"/>
    <b v="1"/>
    <s v="film &amp; video/television"/>
    <n v="1.92"/>
    <n v="1632"/>
    <x v="4"/>
    <s v="television"/>
    <m/>
  </r>
  <r>
    <n v="895"/>
    <s v="Adams-Rollins"/>
    <s v="Integrated demand-driven info-mediaries"/>
    <n v="159800"/>
    <n v="11108"/>
    <x v="0"/>
    <n v="107"/>
    <s v="US"/>
    <s v="USD"/>
    <n v="1517637600"/>
    <n v="1518415200"/>
    <x v="802"/>
    <d v="2018-02-12T06:00:00"/>
    <b v="0"/>
    <b v="0"/>
    <s v="theater/plays"/>
    <n v="7.0181476846057578E-2"/>
    <n v="5607.5"/>
    <x v="3"/>
    <s v="plays"/>
    <m/>
  </r>
  <r>
    <n v="896"/>
    <s v="Wright-Bryant"/>
    <s v="Reverse-engineered client-server extranet"/>
    <n v="19800"/>
    <n v="153338"/>
    <x v="1"/>
    <n v="1460"/>
    <s v="AU"/>
    <s v="AUD"/>
    <n v="1310619600"/>
    <n v="1310878800"/>
    <x v="803"/>
    <d v="2011-07-17T05:00:00"/>
    <b v="0"/>
    <b v="1"/>
    <s v="food/food trucks"/>
    <n v="7.8180808080808077"/>
    <n v="77399"/>
    <x v="0"/>
    <s v="food trucks"/>
    <m/>
  </r>
  <r>
    <n v="897"/>
    <s v="Berry-Cannon"/>
    <s v="Organized discrete encoding"/>
    <n v="8800"/>
    <n v="2437"/>
    <x v="0"/>
    <n v="27"/>
    <s v="US"/>
    <s v="USD"/>
    <n v="1556427600"/>
    <n v="1556600400"/>
    <x v="212"/>
    <d v="2019-04-30T05:00:00"/>
    <b v="0"/>
    <b v="0"/>
    <s v="theater/plays"/>
    <n v="0.28000000000000003"/>
    <n v="1232"/>
    <x v="3"/>
    <s v="plays"/>
    <m/>
  </r>
  <r>
    <n v="898"/>
    <s v="Davis-Gonzalez"/>
    <s v="Balanced regional flexibility"/>
    <n v="179100"/>
    <n v="93991"/>
    <x v="0"/>
    <n v="1221"/>
    <s v="US"/>
    <s v="USD"/>
    <n v="1576476000"/>
    <n v="1576994400"/>
    <x v="804"/>
    <d v="2019-12-22T06:00:00"/>
    <b v="0"/>
    <b v="0"/>
    <s v="film &amp; video/documentary"/>
    <n v="0.53161362367392517"/>
    <n v="47606"/>
    <x v="4"/>
    <s v="documentary"/>
    <m/>
  </r>
  <r>
    <n v="899"/>
    <s v="Best-Young"/>
    <s v="Implemented multimedia time-frame"/>
    <n v="3100"/>
    <n v="12620"/>
    <x v="1"/>
    <n v="123"/>
    <s v="CH"/>
    <s v="CHF"/>
    <n v="1381122000"/>
    <n v="1382677200"/>
    <x v="805"/>
    <d v="2013-10-25T05:00:00"/>
    <b v="0"/>
    <b v="0"/>
    <s v="music/jazz"/>
    <n v="4.1106451612903223"/>
    <n v="6371.5"/>
    <x v="1"/>
    <s v="jazz"/>
    <m/>
  </r>
  <r>
    <n v="900"/>
    <s v="Powers, Smith and Deleon"/>
    <s v="Enhanced uniform service-desk"/>
    <n v="100"/>
    <n v="2"/>
    <x v="0"/>
    <n v="1"/>
    <s v="US"/>
    <s v="USD"/>
    <n v="1411102800"/>
    <n v="1411189200"/>
    <x v="806"/>
    <d v="2014-09-20T05:00:00"/>
    <b v="0"/>
    <b v="1"/>
    <s v="technology/web"/>
    <n v="0.03"/>
    <n v="1.5"/>
    <x v="2"/>
    <s v="web"/>
    <m/>
  </r>
  <r>
    <n v="901"/>
    <s v="Hogan Group"/>
    <s v="Versatile bottom-line definition"/>
    <n v="5600"/>
    <n v="8746"/>
    <x v="1"/>
    <n v="159"/>
    <s v="US"/>
    <s v="USD"/>
    <n v="1531803600"/>
    <n v="1534654800"/>
    <x v="807"/>
    <d v="2018-08-19T05:00:00"/>
    <b v="0"/>
    <b v="1"/>
    <s v="music/rock"/>
    <n v="1.5901785714285714"/>
    <n v="4452.5"/>
    <x v="1"/>
    <s v="rock"/>
    <m/>
  </r>
  <r>
    <n v="902"/>
    <s v="Wang, Silva and Byrd"/>
    <s v="Integrated bifurcated software"/>
    <n v="1400"/>
    <n v="3534"/>
    <x v="1"/>
    <n v="110"/>
    <s v="US"/>
    <s v="USD"/>
    <n v="1454133600"/>
    <n v="1457762400"/>
    <x v="722"/>
    <d v="2016-03-12T06:00:00"/>
    <b v="0"/>
    <b v="0"/>
    <s v="technology/web"/>
    <n v="2.6028571428571428"/>
    <n v="1822"/>
    <x v="2"/>
    <s v="web"/>
    <m/>
  </r>
  <r>
    <n v="903"/>
    <s v="Parker-Morris"/>
    <s v="Assimilated next generation instruction set"/>
    <n v="41000"/>
    <n v="709"/>
    <x v="2"/>
    <n v="14"/>
    <s v="US"/>
    <s v="USD"/>
    <n v="1336194000"/>
    <n v="1337490000"/>
    <x v="477"/>
    <d v="2012-05-20T05:00:00"/>
    <b v="0"/>
    <b v="1"/>
    <s v="publishing/nonfiction"/>
    <n v="1.7634146341463413E-2"/>
    <n v="361.5"/>
    <x v="5"/>
    <s v="nonfiction"/>
    <m/>
  </r>
  <r>
    <n v="904"/>
    <s v="Rodriguez, Johnson and Jackson"/>
    <s v="Digitized foreground array"/>
    <n v="6500"/>
    <n v="795"/>
    <x v="0"/>
    <n v="16"/>
    <s v="US"/>
    <s v="USD"/>
    <n v="1349326800"/>
    <n v="1349672400"/>
    <x v="259"/>
    <d v="2012-10-08T05:00:00"/>
    <b v="0"/>
    <b v="0"/>
    <s v="publishing/radio &amp; podcasts"/>
    <n v="0.12476923076923077"/>
    <n v="405.5"/>
    <x v="5"/>
    <s v="radio &amp; podcasts"/>
    <m/>
  </r>
  <r>
    <n v="905"/>
    <s v="Haynes PLC"/>
    <s v="Re-engineered clear-thinking project"/>
    <n v="7900"/>
    <n v="12955"/>
    <x v="1"/>
    <n v="236"/>
    <s v="US"/>
    <s v="USD"/>
    <n v="1379566800"/>
    <n v="1379826000"/>
    <x v="9"/>
    <d v="2013-09-22T05:00:00"/>
    <b v="0"/>
    <b v="0"/>
    <s v="theater/plays"/>
    <n v="1.669746835443038"/>
    <n v="6595.5"/>
    <x v="3"/>
    <s v="plays"/>
    <m/>
  </r>
  <r>
    <n v="906"/>
    <s v="Hayes Group"/>
    <s v="Implemented even-keeled standardization"/>
    <n v="5500"/>
    <n v="8964"/>
    <x v="1"/>
    <n v="191"/>
    <s v="US"/>
    <s v="USD"/>
    <n v="1494651600"/>
    <n v="1497762000"/>
    <x v="808"/>
    <d v="2017-06-18T05:00:00"/>
    <b v="1"/>
    <b v="1"/>
    <s v="film &amp; video/documentary"/>
    <n v="1.6645454545454546"/>
    <n v="4577.5"/>
    <x v="4"/>
    <s v="documentary"/>
    <m/>
  </r>
  <r>
    <n v="907"/>
    <s v="White, Pena and Calhoun"/>
    <s v="Quality-focused asymmetric adapter"/>
    <n v="9100"/>
    <n v="1843"/>
    <x v="0"/>
    <n v="41"/>
    <s v="US"/>
    <s v="USD"/>
    <n v="1303880400"/>
    <n v="1304485200"/>
    <x v="809"/>
    <d v="2011-05-04T05:00:00"/>
    <b v="0"/>
    <b v="0"/>
    <s v="theater/plays"/>
    <n v="0.20703296703296703"/>
    <n v="942"/>
    <x v="3"/>
    <s v="plays"/>
    <m/>
  </r>
  <r>
    <n v="908"/>
    <s v="Bryant-Pope"/>
    <s v="Networked intangible help-desk"/>
    <n v="38200"/>
    <n v="121950"/>
    <x v="1"/>
    <n v="3934"/>
    <s v="US"/>
    <s v="USD"/>
    <n v="1335934800"/>
    <n v="1336885200"/>
    <x v="444"/>
    <d v="2012-05-13T05:00:00"/>
    <b v="0"/>
    <b v="0"/>
    <s v="games/video games"/>
    <n v="3.2953926701570682"/>
    <n v="62942"/>
    <x v="6"/>
    <s v="video games"/>
    <m/>
  </r>
  <r>
    <n v="909"/>
    <s v="Gates, Li and Thompson"/>
    <s v="Synchronized attitude-oriented frame"/>
    <n v="1800"/>
    <n v="8621"/>
    <x v="1"/>
    <n v="80"/>
    <s v="CA"/>
    <s v="CAD"/>
    <n v="1528088400"/>
    <n v="1530421200"/>
    <x v="384"/>
    <d v="2018-07-01T05:00:00"/>
    <b v="0"/>
    <b v="1"/>
    <s v="theater/plays"/>
    <n v="4.8338888888888887"/>
    <n v="4350.5"/>
    <x v="3"/>
    <s v="plays"/>
    <m/>
  </r>
  <r>
    <n v="910"/>
    <s v="King-Morris"/>
    <s v="Proactive incremental architecture"/>
    <n v="154500"/>
    <n v="30215"/>
    <x v="3"/>
    <n v="296"/>
    <s v="US"/>
    <s v="USD"/>
    <n v="1421906400"/>
    <n v="1421992800"/>
    <x v="810"/>
    <d v="2015-01-23T06:00:00"/>
    <b v="0"/>
    <b v="0"/>
    <s v="theater/plays"/>
    <n v="0.1974822006472492"/>
    <n v="15255.5"/>
    <x v="3"/>
    <s v="plays"/>
    <m/>
  </r>
  <r>
    <n v="911"/>
    <s v="Carter, Cole and Curtis"/>
    <s v="Cloned responsive standardization"/>
    <n v="5800"/>
    <n v="11539"/>
    <x v="1"/>
    <n v="462"/>
    <s v="US"/>
    <s v="USD"/>
    <n v="1568005200"/>
    <n v="1568178000"/>
    <x v="811"/>
    <d v="2019-09-11T05:00:00"/>
    <b v="1"/>
    <b v="0"/>
    <s v="technology/web"/>
    <n v="2.0691379310344828"/>
    <n v="6000.5"/>
    <x v="2"/>
    <s v="web"/>
    <m/>
  </r>
  <r>
    <n v="912"/>
    <s v="Sanchez-Parsons"/>
    <s v="Reduced bifurcated pricing structure"/>
    <n v="1800"/>
    <n v="14310"/>
    <x v="1"/>
    <n v="179"/>
    <s v="US"/>
    <s v="USD"/>
    <n v="1346821200"/>
    <n v="1347944400"/>
    <x v="812"/>
    <d v="2012-09-18T05:00:00"/>
    <b v="1"/>
    <b v="0"/>
    <s v="film &amp; video/drama"/>
    <n v="8.0494444444444451"/>
    <n v="7244.5"/>
    <x v="4"/>
    <s v="drama"/>
    <m/>
  </r>
  <r>
    <n v="913"/>
    <s v="Rivera-Pearson"/>
    <s v="Re-engineered asymmetric challenge"/>
    <n v="70200"/>
    <n v="35536"/>
    <x v="0"/>
    <n v="523"/>
    <s v="AU"/>
    <s v="AUD"/>
    <n v="1557637200"/>
    <n v="1558760400"/>
    <x v="813"/>
    <d v="2019-05-25T05:00:00"/>
    <b v="0"/>
    <b v="0"/>
    <s v="film &amp; video/drama"/>
    <n v="0.51366096866096866"/>
    <n v="18029.5"/>
    <x v="4"/>
    <s v="drama"/>
    <m/>
  </r>
  <r>
    <n v="914"/>
    <s v="Ramirez, Padilla and Barrera"/>
    <s v="Diverse client-driven conglomeration"/>
    <n v="6400"/>
    <n v="3676"/>
    <x v="0"/>
    <n v="141"/>
    <s v="GB"/>
    <s v="GBP"/>
    <n v="1375592400"/>
    <n v="1376629200"/>
    <x v="814"/>
    <d v="2013-08-16T05:00:00"/>
    <b v="0"/>
    <b v="0"/>
    <s v="theater/plays"/>
    <n v="0.59640625000000003"/>
    <n v="1908.5"/>
    <x v="3"/>
    <s v="plays"/>
    <m/>
  </r>
  <r>
    <n v="915"/>
    <s v="Riggs Group"/>
    <s v="Configurable upward-trending solution"/>
    <n v="125900"/>
    <n v="195936"/>
    <x v="1"/>
    <n v="1866"/>
    <s v="GB"/>
    <s v="GBP"/>
    <n v="1503982800"/>
    <n v="1504760400"/>
    <x v="80"/>
    <d v="2017-09-07T05:00:00"/>
    <b v="0"/>
    <b v="0"/>
    <s v="film &amp; video/television"/>
    <n v="1.5711040508339953"/>
    <n v="98901"/>
    <x v="4"/>
    <s v="television"/>
    <m/>
  </r>
  <r>
    <n v="916"/>
    <s v="Clements Ltd"/>
    <s v="Persistent bandwidth-monitored framework"/>
    <n v="3700"/>
    <n v="1343"/>
    <x v="0"/>
    <n v="52"/>
    <s v="US"/>
    <s v="USD"/>
    <n v="1418882400"/>
    <n v="1419660000"/>
    <x v="815"/>
    <d v="2014-12-27T06:00:00"/>
    <b v="0"/>
    <b v="0"/>
    <s v="photography/photography books"/>
    <n v="0.37702702702702701"/>
    <n v="697.5"/>
    <x v="7"/>
    <s v="photography books"/>
    <m/>
  </r>
  <r>
    <n v="917"/>
    <s v="Cooper Inc"/>
    <s v="Polarized discrete product"/>
    <n v="3600"/>
    <n v="2097"/>
    <x v="2"/>
    <n v="27"/>
    <s v="GB"/>
    <s v="GBP"/>
    <n v="1309237200"/>
    <n v="1311310800"/>
    <x v="816"/>
    <d v="2011-07-22T05:00:00"/>
    <b v="0"/>
    <b v="1"/>
    <s v="film &amp; video/shorts"/>
    <n v="0.59"/>
    <n v="1062"/>
    <x v="4"/>
    <s v="shorts"/>
    <m/>
  </r>
  <r>
    <n v="918"/>
    <s v="Jones-Gonzalez"/>
    <s v="Seamless dynamic website"/>
    <n v="3800"/>
    <n v="9021"/>
    <x v="1"/>
    <n v="156"/>
    <s v="CH"/>
    <s v="CHF"/>
    <n v="1343365200"/>
    <n v="1344315600"/>
    <x v="474"/>
    <d v="2012-08-07T05:00:00"/>
    <b v="0"/>
    <b v="0"/>
    <s v="publishing/radio &amp; podcasts"/>
    <n v="2.415"/>
    <n v="4588.5"/>
    <x v="5"/>
    <s v="radio &amp; podcasts"/>
    <m/>
  </r>
  <r>
    <n v="919"/>
    <s v="Fox Ltd"/>
    <s v="Extended multimedia firmware"/>
    <n v="35600"/>
    <n v="20915"/>
    <x v="0"/>
    <n v="225"/>
    <s v="AU"/>
    <s v="AUD"/>
    <n v="1507957200"/>
    <n v="1510725600"/>
    <x v="817"/>
    <d v="2017-11-15T06:00:00"/>
    <b v="0"/>
    <b v="1"/>
    <s v="theater/plays"/>
    <n v="0.59382022471910112"/>
    <n v="10570"/>
    <x v="3"/>
    <s v="plays"/>
    <m/>
  </r>
  <r>
    <n v="920"/>
    <s v="Green, Murphy and Webb"/>
    <s v="Versatile directional project"/>
    <n v="5300"/>
    <n v="9676"/>
    <x v="1"/>
    <n v="255"/>
    <s v="US"/>
    <s v="USD"/>
    <n v="1549519200"/>
    <n v="1551247200"/>
    <x v="818"/>
    <d v="2019-02-27T06:00:00"/>
    <b v="1"/>
    <b v="0"/>
    <s v="film &amp; video/animation"/>
    <n v="1.8737735849056605"/>
    <n v="4965.5"/>
    <x v="4"/>
    <s v="animation"/>
    <m/>
  </r>
  <r>
    <n v="921"/>
    <s v="Stevenson PLC"/>
    <s v="Profound directional knowledge user"/>
    <n v="160400"/>
    <n v="1210"/>
    <x v="0"/>
    <n v="38"/>
    <s v="US"/>
    <s v="USD"/>
    <n v="1329026400"/>
    <n v="1330236000"/>
    <x v="819"/>
    <d v="2012-02-26T06:00:00"/>
    <b v="0"/>
    <b v="0"/>
    <s v="technology/web"/>
    <n v="7.7805486284289278E-3"/>
    <n v="624"/>
    <x v="2"/>
    <s v="web"/>
    <m/>
  </r>
  <r>
    <n v="922"/>
    <s v="Soto-Anthony"/>
    <s v="Ameliorated logistical capability"/>
    <n v="51400"/>
    <n v="90440"/>
    <x v="1"/>
    <n v="2261"/>
    <s v="US"/>
    <s v="USD"/>
    <n v="1544335200"/>
    <n v="1545112800"/>
    <x v="609"/>
    <d v="2018-12-18T06:00:00"/>
    <b v="0"/>
    <b v="1"/>
    <s v="music/world music"/>
    <n v="1.8035214007782101"/>
    <n v="46350.5"/>
    <x v="1"/>
    <s v="world music"/>
    <m/>
  </r>
  <r>
    <n v="923"/>
    <s v="Wise and Sons"/>
    <s v="Sharable discrete definition"/>
    <n v="1700"/>
    <n v="4044"/>
    <x v="1"/>
    <n v="40"/>
    <s v="US"/>
    <s v="USD"/>
    <n v="1279083600"/>
    <n v="1279170000"/>
    <x v="547"/>
    <d v="2010-07-15T05:00:00"/>
    <b v="0"/>
    <b v="0"/>
    <s v="theater/plays"/>
    <n v="2.4023529411764706"/>
    <n v="2042"/>
    <x v="3"/>
    <s v="plays"/>
    <m/>
  </r>
  <r>
    <n v="924"/>
    <s v="Butler-Barr"/>
    <s v="User-friendly next generation core"/>
    <n v="39400"/>
    <n v="192292"/>
    <x v="1"/>
    <n v="2289"/>
    <s v="IT"/>
    <s v="EUR"/>
    <n v="1572498000"/>
    <n v="1573452000"/>
    <x v="820"/>
    <d v="2019-11-11T06:00:00"/>
    <b v="0"/>
    <b v="0"/>
    <s v="theater/plays"/>
    <n v="4.9386040609137059"/>
    <n v="97290.5"/>
    <x v="3"/>
    <s v="plays"/>
    <m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x v="821"/>
    <d v="2017-10-04T05:00:00"/>
    <b v="0"/>
    <b v="0"/>
    <s v="theater/plays"/>
    <n v="2.2623333333333333"/>
    <n v="3393.5"/>
    <x v="3"/>
    <s v="plays"/>
    <m/>
  </r>
  <r>
    <n v="926"/>
    <s v="Brown-Oliver"/>
    <s v="Synchronized cohesive encoding"/>
    <n v="8700"/>
    <n v="1577"/>
    <x v="0"/>
    <n v="15"/>
    <s v="US"/>
    <s v="USD"/>
    <n v="1463029200"/>
    <n v="1463374800"/>
    <x v="151"/>
    <d v="2016-05-16T05:00:00"/>
    <b v="0"/>
    <b v="0"/>
    <s v="food/food trucks"/>
    <n v="0.18298850574712644"/>
    <n v="796"/>
    <x v="0"/>
    <s v="food trucks"/>
    <m/>
  </r>
  <r>
    <n v="927"/>
    <s v="Davis-Gardner"/>
    <s v="Synergistic dynamic utilization"/>
    <n v="7200"/>
    <n v="3301"/>
    <x v="0"/>
    <n v="37"/>
    <s v="US"/>
    <s v="USD"/>
    <n v="1342069200"/>
    <n v="1344574800"/>
    <x v="822"/>
    <d v="2012-08-10T05:00:00"/>
    <b v="0"/>
    <b v="0"/>
    <s v="theater/plays"/>
    <n v="0.46361111111111108"/>
    <n v="1669"/>
    <x v="3"/>
    <s v="plays"/>
    <m/>
  </r>
  <r>
    <n v="928"/>
    <s v="Dawson Group"/>
    <s v="Triple-buffered bi-directional model"/>
    <n v="167400"/>
    <n v="196386"/>
    <x v="1"/>
    <n v="3777"/>
    <s v="IT"/>
    <s v="EUR"/>
    <n v="1388296800"/>
    <n v="1389074400"/>
    <x v="823"/>
    <d v="2014-01-07T06:00:00"/>
    <b v="0"/>
    <b v="0"/>
    <s v="technology/web"/>
    <n v="1.1957168458781362"/>
    <n v="100081.5"/>
    <x v="2"/>
    <s v="web"/>
    <m/>
  </r>
  <r>
    <n v="929"/>
    <s v="Turner-Terrell"/>
    <s v="Polarized tertiary function"/>
    <n v="5500"/>
    <n v="11952"/>
    <x v="1"/>
    <n v="184"/>
    <s v="GB"/>
    <s v="GBP"/>
    <n v="1493787600"/>
    <n v="1494997200"/>
    <x v="824"/>
    <d v="2017-05-17T05:00:00"/>
    <b v="0"/>
    <b v="0"/>
    <s v="theater/plays"/>
    <n v="2.2065454545454544"/>
    <n v="6068"/>
    <x v="3"/>
    <s v="plays"/>
    <m/>
  </r>
  <r>
    <n v="930"/>
    <s v="Hall, Buchanan and Benton"/>
    <s v="Configurable fault-tolerant structure"/>
    <n v="3500"/>
    <n v="3930"/>
    <x v="1"/>
    <n v="85"/>
    <s v="US"/>
    <s v="USD"/>
    <n v="1424844000"/>
    <n v="1425448800"/>
    <x v="825"/>
    <d v="2015-03-04T06:00:00"/>
    <b v="0"/>
    <b v="1"/>
    <s v="theater/plays"/>
    <n v="1.1471428571428572"/>
    <n v="2007.5"/>
    <x v="3"/>
    <s v="plays"/>
    <m/>
  </r>
  <r>
    <n v="931"/>
    <s v="Lowery, Hayden and Cruz"/>
    <s v="Digitized 24/7 budgetary management"/>
    <n v="7900"/>
    <n v="5729"/>
    <x v="0"/>
    <n v="112"/>
    <s v="US"/>
    <s v="USD"/>
    <n v="1403931600"/>
    <n v="1404104400"/>
    <x v="826"/>
    <d v="2014-06-30T05:00:00"/>
    <b v="0"/>
    <b v="1"/>
    <s v="theater/plays"/>
    <n v="0.73936708860759492"/>
    <n v="2920.5"/>
    <x v="3"/>
    <s v="plays"/>
    <m/>
  </r>
  <r>
    <n v="932"/>
    <s v="Mora, Miller and Harper"/>
    <s v="Stand-alone zero tolerance algorithm"/>
    <n v="2300"/>
    <n v="4883"/>
    <x v="1"/>
    <n v="144"/>
    <s v="US"/>
    <s v="USD"/>
    <n v="1394514000"/>
    <n v="1394773200"/>
    <x v="827"/>
    <d v="2014-03-14T05:00:00"/>
    <b v="0"/>
    <b v="0"/>
    <s v="music/rock"/>
    <n v="2.1856521739130437"/>
    <n v="2513.5"/>
    <x v="1"/>
    <s v="rock"/>
    <m/>
  </r>
  <r>
    <n v="933"/>
    <s v="Espinoza Group"/>
    <s v="Implemented tangible support"/>
    <n v="73000"/>
    <n v="175015"/>
    <x v="1"/>
    <n v="1902"/>
    <s v="US"/>
    <s v="USD"/>
    <n v="1365397200"/>
    <n v="1366520400"/>
    <x v="828"/>
    <d v="2013-04-21T05:00:00"/>
    <b v="0"/>
    <b v="0"/>
    <s v="theater/plays"/>
    <n v="2.4235205479452055"/>
    <n v="88458.5"/>
    <x v="3"/>
    <s v="plays"/>
    <m/>
  </r>
  <r>
    <n v="934"/>
    <s v="Davis, Crawford and Lopez"/>
    <s v="Reactive radical framework"/>
    <n v="6200"/>
    <n v="11280"/>
    <x v="1"/>
    <n v="105"/>
    <s v="US"/>
    <s v="USD"/>
    <n v="1456120800"/>
    <n v="1456639200"/>
    <x v="829"/>
    <d v="2016-02-28T06:00:00"/>
    <b v="0"/>
    <b v="0"/>
    <s v="theater/plays"/>
    <n v="1.8362903225806451"/>
    <n v="5692.5"/>
    <x v="3"/>
    <s v="plays"/>
    <m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x v="830"/>
    <d v="2015-07-31T05:00:00"/>
    <b v="0"/>
    <b v="0"/>
    <s v="theater/plays"/>
    <n v="1.6629508196721312"/>
    <n v="5072"/>
    <x v="3"/>
    <s v="plays"/>
    <m/>
  </r>
  <r>
    <n v="936"/>
    <s v="Brown Ltd"/>
    <s v="Enhanced composite contingency"/>
    <n v="103200"/>
    <n v="1690"/>
    <x v="0"/>
    <n v="21"/>
    <s v="US"/>
    <s v="USD"/>
    <n v="1563771600"/>
    <n v="1564030800"/>
    <x v="831"/>
    <d v="2019-07-25T05:00:00"/>
    <b v="1"/>
    <b v="0"/>
    <s v="theater/plays"/>
    <n v="1.6579457364341084E-2"/>
    <n v="855.5"/>
    <x v="3"/>
    <s v="plays"/>
    <m/>
  </r>
  <r>
    <n v="937"/>
    <s v="Tapia, Sandoval and Hurley"/>
    <s v="Cloned fresh-thinking model"/>
    <n v="171000"/>
    <n v="84891"/>
    <x v="3"/>
    <n v="976"/>
    <s v="US"/>
    <s v="USD"/>
    <n v="1448517600"/>
    <n v="1449295200"/>
    <x v="832"/>
    <d v="2015-12-05T06:00:00"/>
    <b v="0"/>
    <b v="0"/>
    <s v="film &amp; video/documentary"/>
    <n v="0.50214619883040934"/>
    <n v="42933.5"/>
    <x v="4"/>
    <s v="documentary"/>
    <m/>
  </r>
  <r>
    <n v="938"/>
    <s v="Allen Inc"/>
    <s v="Total dedicated benchmark"/>
    <n v="9200"/>
    <n v="10093"/>
    <x v="1"/>
    <n v="96"/>
    <s v="US"/>
    <s v="USD"/>
    <n v="1528779600"/>
    <n v="1531890000"/>
    <x v="833"/>
    <d v="2018-07-18T05:00:00"/>
    <b v="0"/>
    <b v="1"/>
    <s v="publishing/fiction"/>
    <n v="1.1074999999999999"/>
    <n v="5094.5"/>
    <x v="5"/>
    <s v="fiction"/>
    <m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x v="834"/>
    <d v="2011-05-24T05:00:00"/>
    <b v="0"/>
    <b v="1"/>
    <s v="games/video games"/>
    <n v="0.50076923076923074"/>
    <n v="1953"/>
    <x v="6"/>
    <s v="video games"/>
    <m/>
  </r>
  <r>
    <n v="940"/>
    <s v="Wiggins Ltd"/>
    <s v="Upgradable analyzing core"/>
    <n v="9900"/>
    <n v="6161"/>
    <x v="2"/>
    <n v="66"/>
    <s v="CA"/>
    <s v="CAD"/>
    <n v="1354341600"/>
    <n v="1356242400"/>
    <x v="835"/>
    <d v="2012-12-23T06:00:00"/>
    <b v="0"/>
    <b v="0"/>
    <s v="technology/web"/>
    <n v="0.62898989898989899"/>
    <n v="3113.5"/>
    <x v="2"/>
    <s v="web"/>
    <m/>
  </r>
  <r>
    <n v="941"/>
    <s v="Luna-Horne"/>
    <s v="Profound exuding pricing structure"/>
    <n v="43000"/>
    <n v="5615"/>
    <x v="0"/>
    <n v="78"/>
    <s v="US"/>
    <s v="USD"/>
    <n v="1294552800"/>
    <n v="1297576800"/>
    <x v="836"/>
    <d v="2011-02-13T06:00:00"/>
    <b v="1"/>
    <b v="0"/>
    <s v="theater/plays"/>
    <n v="0.1323953488372093"/>
    <n v="2846.5"/>
    <x v="3"/>
    <s v="plays"/>
    <m/>
  </r>
  <r>
    <n v="942"/>
    <s v="Allen Inc"/>
    <s v="Horizontal optimizing model"/>
    <n v="9600"/>
    <n v="6205"/>
    <x v="0"/>
    <n v="67"/>
    <s v="AU"/>
    <s v="AUD"/>
    <n v="1295935200"/>
    <n v="1296194400"/>
    <x v="837"/>
    <d v="2011-01-28T06:00:00"/>
    <b v="0"/>
    <b v="0"/>
    <s v="theater/plays"/>
    <n v="0.65333333333333332"/>
    <n v="3136"/>
    <x v="3"/>
    <s v="plays"/>
    <m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x v="219"/>
    <d v="2014-10-29T05:00:00"/>
    <b v="0"/>
    <b v="0"/>
    <s v="food/food trucks"/>
    <n v="1.6110666666666666"/>
    <n v="6041.5"/>
    <x v="0"/>
    <s v="food trucks"/>
    <m/>
  </r>
  <r>
    <n v="944"/>
    <s v="Walter Inc"/>
    <s v="Streamlined 5thgeneration intranet"/>
    <n v="10000"/>
    <n v="8142"/>
    <x v="0"/>
    <n v="263"/>
    <s v="AU"/>
    <s v="AUD"/>
    <n v="1486706400"/>
    <n v="1488348000"/>
    <x v="365"/>
    <d v="2017-03-01T06:00:00"/>
    <b v="0"/>
    <b v="0"/>
    <s v="photography/photography books"/>
    <n v="0.84050000000000002"/>
    <n v="4202.5"/>
    <x v="7"/>
    <s v="photography books"/>
    <m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x v="838"/>
    <d v="2012-04-20T05:00:00"/>
    <b v="1"/>
    <b v="0"/>
    <s v="photography/photography books"/>
    <n v="0.33427906976744187"/>
    <n v="28748"/>
    <x v="7"/>
    <s v="photography books"/>
    <m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x v="839"/>
    <d v="2011-06-18T05:00:00"/>
    <b v="0"/>
    <b v="0"/>
    <s v="theater/plays"/>
    <n v="0.10031880286271959"/>
    <n v="7709.5"/>
    <x v="3"/>
    <s v="plays"/>
    <m/>
  </r>
  <r>
    <n v="947"/>
    <s v="Smith-Powell"/>
    <s v="Upgradable clear-thinking hardware"/>
    <n v="3600"/>
    <n v="961"/>
    <x v="0"/>
    <n v="13"/>
    <s v="US"/>
    <s v="USD"/>
    <n v="1411707600"/>
    <n v="1412312400"/>
    <x v="840"/>
    <d v="2014-10-03T05:00:00"/>
    <b v="0"/>
    <b v="0"/>
    <s v="theater/plays"/>
    <n v="0.27055555555555555"/>
    <n v="487"/>
    <x v="3"/>
    <s v="plays"/>
    <m/>
  </r>
  <r>
    <n v="948"/>
    <s v="Smith-Hill"/>
    <s v="Integrated holistic paradigm"/>
    <n v="9400"/>
    <n v="5918"/>
    <x v="3"/>
    <n v="160"/>
    <s v="US"/>
    <s v="USD"/>
    <n v="1418364000"/>
    <n v="1419228000"/>
    <x v="841"/>
    <d v="2014-12-22T06:00:00"/>
    <b v="1"/>
    <b v="1"/>
    <s v="film &amp; video/documentary"/>
    <n v="0.64659574468085101"/>
    <n v="3039"/>
    <x v="4"/>
    <s v="documentary"/>
    <m/>
  </r>
  <r>
    <n v="949"/>
    <s v="Wright LLC"/>
    <s v="Seamless clear-thinking conglomeration"/>
    <n v="5900"/>
    <n v="9520"/>
    <x v="1"/>
    <n v="203"/>
    <s v="US"/>
    <s v="USD"/>
    <n v="1429333200"/>
    <n v="1430974800"/>
    <x v="842"/>
    <d v="2015-05-07T05:00:00"/>
    <b v="0"/>
    <b v="0"/>
    <s v="technology/web"/>
    <n v="1.6479661016949152"/>
    <n v="4861.5"/>
    <x v="2"/>
    <s v="web"/>
    <m/>
  </r>
  <r>
    <n v="950"/>
    <s v="Williams, Orozco and Gomez"/>
    <s v="Persistent content-based methodology"/>
    <n v="100"/>
    <n v="5"/>
    <x v="0"/>
    <n v="1"/>
    <s v="US"/>
    <s v="USD"/>
    <n v="1555390800"/>
    <n v="1555822800"/>
    <x v="843"/>
    <d v="2019-04-21T05:00:00"/>
    <b v="0"/>
    <b v="1"/>
    <s v="theater/plays"/>
    <n v="0.06"/>
    <n v="3"/>
    <x v="3"/>
    <s v="plays"/>
    <m/>
  </r>
  <r>
    <n v="951"/>
    <s v="Peterson Ltd"/>
    <s v="Re-engineered 24hour matrix"/>
    <n v="14500"/>
    <n v="159056"/>
    <x v="1"/>
    <n v="1559"/>
    <s v="US"/>
    <s v="USD"/>
    <n v="1482732000"/>
    <n v="1482818400"/>
    <x v="844"/>
    <d v="2016-12-27T06:00:00"/>
    <b v="0"/>
    <b v="1"/>
    <s v="music/rock"/>
    <n v="11.076896551724138"/>
    <n v="80307.5"/>
    <x v="1"/>
    <s v="rock"/>
    <m/>
  </r>
  <r>
    <n v="952"/>
    <s v="Cummings-Hayes"/>
    <s v="Virtual multi-tasking core"/>
    <n v="145500"/>
    <n v="101987"/>
    <x v="3"/>
    <n v="2266"/>
    <s v="US"/>
    <s v="USD"/>
    <n v="1470718800"/>
    <n v="1471928400"/>
    <x v="845"/>
    <d v="2016-08-23T05:00:00"/>
    <b v="0"/>
    <b v="0"/>
    <s v="film &amp; video/documentary"/>
    <n v="0.71651546391752574"/>
    <n v="52126.5"/>
    <x v="4"/>
    <s v="documentary"/>
    <m/>
  </r>
  <r>
    <n v="953"/>
    <s v="Boyle Ltd"/>
    <s v="Streamlined fault-tolerant conglomeration"/>
    <n v="3300"/>
    <n v="1980"/>
    <x v="0"/>
    <n v="21"/>
    <s v="US"/>
    <s v="USD"/>
    <n v="1450591200"/>
    <n v="1453701600"/>
    <x v="846"/>
    <d v="2016-01-25T06:00:00"/>
    <b v="0"/>
    <b v="1"/>
    <s v="film &amp; video/science fiction"/>
    <n v="0.60636363636363633"/>
    <n v="1000.5"/>
    <x v="4"/>
    <s v="science fiction"/>
    <m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x v="110"/>
    <d v="2012-10-16T05:00:00"/>
    <b v="0"/>
    <b v="0"/>
    <s v="technology/web"/>
    <n v="3.7073239436619718"/>
    <n v="78966"/>
    <x v="2"/>
    <s v="web"/>
    <m/>
  </r>
  <r>
    <n v="955"/>
    <s v="Moss-Obrien"/>
    <s v="Function-based next generation emulation"/>
    <n v="700"/>
    <n v="7763"/>
    <x v="1"/>
    <n v="80"/>
    <s v="US"/>
    <s v="USD"/>
    <n v="1353823200"/>
    <n v="1353996000"/>
    <x v="847"/>
    <d v="2012-11-27T06:00:00"/>
    <b v="0"/>
    <b v="0"/>
    <s v="theater/plays"/>
    <n v="11.204285714285714"/>
    <n v="3921.5"/>
    <x v="3"/>
    <s v="plays"/>
    <m/>
  </r>
  <r>
    <n v="956"/>
    <s v="Wood Inc"/>
    <s v="Re-engineered composite focus group"/>
    <n v="187600"/>
    <n v="35698"/>
    <x v="0"/>
    <n v="830"/>
    <s v="US"/>
    <s v="USD"/>
    <n v="1450764000"/>
    <n v="1451109600"/>
    <x v="848"/>
    <d v="2015-12-26T06:00:00"/>
    <b v="0"/>
    <b v="0"/>
    <s v="film &amp; video/science fiction"/>
    <n v="0.19471215351812365"/>
    <n v="18264"/>
    <x v="4"/>
    <s v="science fiction"/>
    <m/>
  </r>
  <r>
    <n v="957"/>
    <s v="Riley, Cohen and Goodman"/>
    <s v="Profound mission-critical function"/>
    <n v="9800"/>
    <n v="12434"/>
    <x v="1"/>
    <n v="131"/>
    <s v="US"/>
    <s v="USD"/>
    <n v="1329372000"/>
    <n v="1329631200"/>
    <x v="849"/>
    <d v="2012-02-19T06:00:00"/>
    <b v="0"/>
    <b v="0"/>
    <s v="theater/plays"/>
    <n v="1.2821428571428573"/>
    <n v="6282.5"/>
    <x v="3"/>
    <s v="plays"/>
    <m/>
  </r>
  <r>
    <n v="958"/>
    <s v="Green, Robinson and Ho"/>
    <s v="De-engineered zero-defect open system"/>
    <n v="1100"/>
    <n v="8081"/>
    <x v="1"/>
    <n v="112"/>
    <s v="US"/>
    <s v="USD"/>
    <n v="1277096400"/>
    <n v="1278997200"/>
    <x v="780"/>
    <d v="2010-07-13T05:00:00"/>
    <b v="0"/>
    <b v="0"/>
    <s v="film &amp; video/animation"/>
    <n v="7.4481818181818182"/>
    <n v="4096.5"/>
    <x v="4"/>
    <s v="animation"/>
    <m/>
  </r>
  <r>
    <n v="959"/>
    <s v="Black-Graham"/>
    <s v="Operative hybrid utilization"/>
    <n v="145000"/>
    <n v="6631"/>
    <x v="0"/>
    <n v="130"/>
    <s v="US"/>
    <s v="USD"/>
    <n v="1277701200"/>
    <n v="1280120400"/>
    <x v="140"/>
    <d v="2010-07-26T05:00:00"/>
    <b v="0"/>
    <b v="0"/>
    <s v="publishing/translations"/>
    <n v="4.6627586206896554E-2"/>
    <n v="3380.5"/>
    <x v="5"/>
    <s v="translations"/>
    <m/>
  </r>
  <r>
    <n v="960"/>
    <s v="Robbins Group"/>
    <s v="Function-based interactive matrix"/>
    <n v="5500"/>
    <n v="4678"/>
    <x v="0"/>
    <n v="55"/>
    <s v="US"/>
    <s v="USD"/>
    <n v="1454911200"/>
    <n v="1458104400"/>
    <x v="850"/>
    <d v="2016-03-16T05:00:00"/>
    <b v="0"/>
    <b v="0"/>
    <s v="technology/web"/>
    <n v="0.8605454545454545"/>
    <n v="2366.5"/>
    <x v="2"/>
    <s v="web"/>
    <m/>
  </r>
  <r>
    <n v="961"/>
    <s v="Mason, Case and May"/>
    <s v="Optimized content-based collaboration"/>
    <n v="5700"/>
    <n v="6800"/>
    <x v="1"/>
    <n v="155"/>
    <s v="US"/>
    <s v="USD"/>
    <n v="1297922400"/>
    <n v="1298268000"/>
    <x v="851"/>
    <d v="2011-02-21T06:00:00"/>
    <b v="0"/>
    <b v="0"/>
    <s v="publishing/translations"/>
    <n v="1.2201754385964911"/>
    <n v="3477.5"/>
    <x v="5"/>
    <s v="translations"/>
    <m/>
  </r>
  <r>
    <n v="962"/>
    <s v="Harris, Russell and Mitchell"/>
    <s v="User-centric cohesive policy"/>
    <n v="3600"/>
    <n v="10657"/>
    <x v="1"/>
    <n v="266"/>
    <s v="US"/>
    <s v="USD"/>
    <n v="1384408800"/>
    <n v="1386223200"/>
    <x v="852"/>
    <d v="2013-12-05T06:00:00"/>
    <b v="0"/>
    <b v="0"/>
    <s v="food/food trucks"/>
    <n v="3.0341666666666667"/>
    <n v="5461.5"/>
    <x v="0"/>
    <s v="food trucks"/>
    <m/>
  </r>
  <r>
    <n v="963"/>
    <s v="Rodriguez-Robinson"/>
    <s v="Ergonomic methodical hub"/>
    <n v="5900"/>
    <n v="4997"/>
    <x v="0"/>
    <n v="114"/>
    <s v="IT"/>
    <s v="EUR"/>
    <n v="1299304800"/>
    <n v="1299823200"/>
    <x v="853"/>
    <d v="2011-03-11T06:00:00"/>
    <b v="0"/>
    <b v="1"/>
    <s v="photography/photography books"/>
    <n v="0.86627118644067802"/>
    <n v="2555.5"/>
    <x v="7"/>
    <s v="photography books"/>
    <m/>
  </r>
  <r>
    <n v="964"/>
    <s v="Peck, Higgins and Smith"/>
    <s v="Devolved disintermediate encryption"/>
    <n v="3700"/>
    <n v="13164"/>
    <x v="1"/>
    <n v="155"/>
    <s v="US"/>
    <s v="USD"/>
    <n v="1431320400"/>
    <n v="1431752400"/>
    <x v="854"/>
    <d v="2015-05-16T05:00:00"/>
    <b v="0"/>
    <b v="0"/>
    <s v="theater/plays"/>
    <n v="3.5997297297297299"/>
    <n v="6659.5"/>
    <x v="3"/>
    <s v="plays"/>
    <m/>
  </r>
  <r>
    <n v="965"/>
    <s v="Nunez-King"/>
    <s v="Phased clear-thinking policy"/>
    <n v="2200"/>
    <n v="8501"/>
    <x v="1"/>
    <n v="207"/>
    <s v="GB"/>
    <s v="GBP"/>
    <n v="1264399200"/>
    <n v="1267855200"/>
    <x v="67"/>
    <d v="2010-03-06T06:00:00"/>
    <b v="0"/>
    <b v="0"/>
    <s v="music/rock"/>
    <n v="3.958181818181818"/>
    <n v="4354"/>
    <x v="1"/>
    <s v="rock"/>
    <m/>
  </r>
  <r>
    <n v="966"/>
    <s v="Davis and Sons"/>
    <s v="Seamless solution-oriented capacity"/>
    <n v="1700"/>
    <n v="13468"/>
    <x v="1"/>
    <n v="245"/>
    <s v="US"/>
    <s v="USD"/>
    <n v="1497502800"/>
    <n v="1497675600"/>
    <x v="855"/>
    <d v="2017-06-17T05:00:00"/>
    <b v="0"/>
    <b v="0"/>
    <s v="theater/plays"/>
    <n v="8.0664705882352941"/>
    <n v="6856.5"/>
    <x v="3"/>
    <s v="plays"/>
    <m/>
  </r>
  <r>
    <n v="967"/>
    <s v="Howard-Douglas"/>
    <s v="Organized human-resource attitude"/>
    <n v="88400"/>
    <n v="121138"/>
    <x v="1"/>
    <n v="1573"/>
    <s v="US"/>
    <s v="USD"/>
    <n v="1333688400"/>
    <n v="1336885200"/>
    <x v="107"/>
    <d v="2012-05-13T05:00:00"/>
    <b v="0"/>
    <b v="0"/>
    <s v="music/world music"/>
    <n v="1.3881334841628958"/>
    <n v="61355.5"/>
    <x v="1"/>
    <s v="world music"/>
    <m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x v="344"/>
    <d v="2011-01-16T06:00:00"/>
    <b v="0"/>
    <b v="0"/>
    <s v="food/food trucks"/>
    <n v="3.4295833333333334"/>
    <n v="4115.5"/>
    <x v="0"/>
    <s v="food trucks"/>
    <m/>
  </r>
  <r>
    <n v="969"/>
    <s v="Lopez-King"/>
    <s v="Multi-lateral radical solution"/>
    <n v="7900"/>
    <n v="8550"/>
    <x v="1"/>
    <n v="93"/>
    <s v="US"/>
    <s v="USD"/>
    <n v="1576994400"/>
    <n v="1577599200"/>
    <x v="856"/>
    <d v="2019-12-29T06:00:00"/>
    <b v="0"/>
    <b v="0"/>
    <s v="theater/plays"/>
    <n v="1.0940506329113924"/>
    <n v="4321.5"/>
    <x v="3"/>
    <s v="plays"/>
    <m/>
  </r>
  <r>
    <n v="970"/>
    <s v="Glover-Nelson"/>
    <s v="Inverse context-sensitive info-mediaries"/>
    <n v="94900"/>
    <n v="57659"/>
    <x v="0"/>
    <n v="594"/>
    <s v="US"/>
    <s v="USD"/>
    <n v="1304917200"/>
    <n v="1305003600"/>
    <x v="857"/>
    <d v="2011-05-10T05:00:00"/>
    <b v="0"/>
    <b v="0"/>
    <s v="theater/plays"/>
    <n v="0.61383561643835616"/>
    <n v="29126.5"/>
    <x v="3"/>
    <s v="plays"/>
    <m/>
  </r>
  <r>
    <n v="971"/>
    <s v="Garner and Sons"/>
    <s v="Versatile neutral workforce"/>
    <n v="5100"/>
    <n v="1414"/>
    <x v="0"/>
    <n v="24"/>
    <s v="US"/>
    <s v="USD"/>
    <n v="1381208400"/>
    <n v="1381726800"/>
    <x v="858"/>
    <d v="2013-10-14T05:00:00"/>
    <b v="0"/>
    <b v="0"/>
    <s v="film &amp; video/television"/>
    <n v="0.28196078431372551"/>
    <n v="719"/>
    <x v="4"/>
    <s v="television"/>
    <m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x v="859"/>
    <d v="2014-06-11T05:00:00"/>
    <b v="0"/>
    <b v="1"/>
    <s v="technology/web"/>
    <n v="2.3233021077283373"/>
    <n v="49602.5"/>
    <x v="2"/>
    <s v="web"/>
    <m/>
  </r>
  <r>
    <n v="973"/>
    <s v="Herrera, Bennett and Silva"/>
    <s v="Programmable multi-state algorithm"/>
    <n v="121100"/>
    <n v="26176"/>
    <x v="0"/>
    <n v="252"/>
    <s v="US"/>
    <s v="USD"/>
    <n v="1291960800"/>
    <n v="1292133600"/>
    <x v="860"/>
    <d v="2010-12-12T06:00:00"/>
    <b v="0"/>
    <b v="1"/>
    <s v="theater/plays"/>
    <n v="0.21823286540049547"/>
    <n v="13214"/>
    <x v="3"/>
    <s v="plays"/>
    <m/>
  </r>
  <r>
    <n v="974"/>
    <s v="Thomas, Clay and Mendoza"/>
    <s v="Multi-channeled reciprocal interface"/>
    <n v="800"/>
    <n v="2991"/>
    <x v="1"/>
    <n v="32"/>
    <s v="US"/>
    <s v="USD"/>
    <n v="1368853200"/>
    <n v="1368939600"/>
    <x v="170"/>
    <d v="2013-05-19T05:00:00"/>
    <b v="0"/>
    <b v="0"/>
    <s v="music/indie rock"/>
    <n v="3.7787500000000001"/>
    <n v="1511.5"/>
    <x v="1"/>
    <s v="indie rock"/>
    <m/>
  </r>
  <r>
    <n v="975"/>
    <s v="Ayala Group"/>
    <s v="Right-sized maximized migration"/>
    <n v="5400"/>
    <n v="8366"/>
    <x v="1"/>
    <n v="135"/>
    <s v="US"/>
    <s v="USD"/>
    <n v="1448776800"/>
    <n v="1452146400"/>
    <x v="861"/>
    <d v="2016-01-07T06:00:00"/>
    <b v="0"/>
    <b v="1"/>
    <s v="theater/plays"/>
    <n v="1.5742592592592592"/>
    <n v="4250.5"/>
    <x v="3"/>
    <s v="plays"/>
    <m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x v="862"/>
    <d v="2011-02-03T06:00:00"/>
    <b v="0"/>
    <b v="1"/>
    <s v="theater/plays"/>
    <n v="3.2565"/>
    <n v="6513"/>
    <x v="3"/>
    <s v="plays"/>
    <m/>
  </r>
  <r>
    <n v="977"/>
    <s v="Johnson Group"/>
    <s v="Vision-oriented interactive solution"/>
    <n v="7000"/>
    <n v="5177"/>
    <x v="0"/>
    <n v="67"/>
    <s v="US"/>
    <s v="USD"/>
    <n v="1517983200"/>
    <n v="1520748000"/>
    <x v="863"/>
    <d v="2018-03-11T06:00:00"/>
    <b v="0"/>
    <b v="0"/>
    <s v="food/food trucks"/>
    <n v="0.74914285714285711"/>
    <n v="2622"/>
    <x v="0"/>
    <s v="food trucks"/>
    <m/>
  </r>
  <r>
    <n v="978"/>
    <s v="Bailey, Nguyen and Martinez"/>
    <s v="Fundamental user-facing productivity"/>
    <n v="1000"/>
    <n v="8641"/>
    <x v="1"/>
    <n v="92"/>
    <s v="US"/>
    <s v="USD"/>
    <n v="1478930400"/>
    <n v="1480831200"/>
    <x v="864"/>
    <d v="2016-12-04T06:00:00"/>
    <b v="0"/>
    <b v="0"/>
    <s v="games/video games"/>
    <n v="8.7330000000000005"/>
    <n v="4366.5"/>
    <x v="6"/>
    <s v="video games"/>
    <m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x v="527"/>
    <d v="2015-03-21T05:00:00"/>
    <b v="0"/>
    <b v="0"/>
    <s v="theater/plays"/>
    <n v="1.4494850498338872"/>
    <n v="43629.5"/>
    <x v="3"/>
    <s v="plays"/>
    <m/>
  </r>
  <r>
    <n v="980"/>
    <s v="Huff-Johnson"/>
    <s v="Universal fault-tolerant orchestration"/>
    <n v="195200"/>
    <n v="78630"/>
    <x v="0"/>
    <n v="742"/>
    <s v="US"/>
    <s v="USD"/>
    <n v="1446181200"/>
    <n v="1446616800"/>
    <x v="865"/>
    <d v="2015-11-04T06:00:00"/>
    <b v="1"/>
    <b v="0"/>
    <s v="publishing/nonfiction"/>
    <n v="0.40661885245901641"/>
    <n v="39686"/>
    <x v="5"/>
    <s v="nonfiction"/>
    <m/>
  </r>
  <r>
    <n v="981"/>
    <s v="Diaz-Little"/>
    <s v="Grass-roots executive synergy"/>
    <n v="6700"/>
    <n v="11941"/>
    <x v="1"/>
    <n v="323"/>
    <s v="US"/>
    <s v="USD"/>
    <n v="1514181600"/>
    <n v="1517032800"/>
    <x v="866"/>
    <d v="2018-01-27T06:00:00"/>
    <b v="0"/>
    <b v="0"/>
    <s v="technology/web"/>
    <n v="1.8304477611940297"/>
    <n v="6132"/>
    <x v="2"/>
    <s v="web"/>
    <m/>
  </r>
  <r>
    <n v="982"/>
    <s v="Freeman-French"/>
    <s v="Multi-layered optimal application"/>
    <n v="7200"/>
    <n v="6115"/>
    <x v="0"/>
    <n v="75"/>
    <s v="US"/>
    <s v="USD"/>
    <n v="1311051600"/>
    <n v="1311224400"/>
    <x v="867"/>
    <d v="2011-07-21T05:00:00"/>
    <b v="0"/>
    <b v="1"/>
    <s v="film &amp; video/documentary"/>
    <n v="0.85972222222222228"/>
    <n v="3095"/>
    <x v="4"/>
    <s v="documentary"/>
    <m/>
  </r>
  <r>
    <n v="983"/>
    <s v="Beck-Weber"/>
    <s v="Business-focused full-range core"/>
    <n v="129100"/>
    <n v="188404"/>
    <x v="1"/>
    <n v="2326"/>
    <s v="US"/>
    <s v="USD"/>
    <n v="1564894800"/>
    <n v="1566190800"/>
    <x v="868"/>
    <d v="2019-08-19T05:00:00"/>
    <b v="0"/>
    <b v="0"/>
    <s v="film &amp; video/documentary"/>
    <n v="1.4773818745158791"/>
    <n v="95365"/>
    <x v="4"/>
    <s v="documentary"/>
    <m/>
  </r>
  <r>
    <n v="984"/>
    <s v="Lewis-Jacobson"/>
    <s v="Exclusive system-worthy Graphic Interface"/>
    <n v="6500"/>
    <n v="9910"/>
    <x v="1"/>
    <n v="381"/>
    <s v="US"/>
    <s v="USD"/>
    <n v="1567918800"/>
    <n v="1570165200"/>
    <x v="105"/>
    <d v="2019-10-04T05:00:00"/>
    <b v="0"/>
    <b v="0"/>
    <s v="theater/plays"/>
    <n v="1.5832307692307692"/>
    <n v="5145.5"/>
    <x v="3"/>
    <s v="plays"/>
    <m/>
  </r>
  <r>
    <n v="985"/>
    <s v="Logan-Curtis"/>
    <s v="Enhanced optimal ability"/>
    <n v="170600"/>
    <n v="114523"/>
    <x v="0"/>
    <n v="4405"/>
    <s v="US"/>
    <s v="USD"/>
    <n v="1386309600"/>
    <n v="1388556000"/>
    <x v="481"/>
    <d v="2014-01-01T06:00:00"/>
    <b v="0"/>
    <b v="1"/>
    <s v="music/rock"/>
    <n v="0.69711606096131307"/>
    <n v="59464"/>
    <x v="1"/>
    <s v="rock"/>
    <m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x v="253"/>
    <d v="2011-04-19T05:00:00"/>
    <b v="0"/>
    <b v="0"/>
    <s v="music/rock"/>
    <n v="0.41487179487179487"/>
    <n v="1618"/>
    <x v="1"/>
    <s v="rock"/>
    <m/>
  </r>
  <r>
    <n v="987"/>
    <s v="Wilson Group"/>
    <s v="Ameliorated foreground focus group"/>
    <n v="6200"/>
    <n v="13441"/>
    <x v="1"/>
    <n v="480"/>
    <s v="US"/>
    <s v="USD"/>
    <n v="1493269200"/>
    <n v="1494478800"/>
    <x v="869"/>
    <d v="2017-05-11T05:00:00"/>
    <b v="0"/>
    <b v="0"/>
    <s v="film &amp; video/documentary"/>
    <n v="2.2453225806451611"/>
    <n v="6960.5"/>
    <x v="4"/>
    <s v="documentary"/>
    <m/>
  </r>
  <r>
    <n v="988"/>
    <s v="Gardner, Ryan and Gutierrez"/>
    <s v="Triple-buffered multi-tasking matrices"/>
    <n v="9400"/>
    <n v="4899"/>
    <x v="0"/>
    <n v="64"/>
    <s v="US"/>
    <s v="USD"/>
    <n v="1478930400"/>
    <n v="1480744800"/>
    <x v="864"/>
    <d v="2016-12-03T06:00:00"/>
    <b v="0"/>
    <b v="0"/>
    <s v="publishing/radio &amp; podcasts"/>
    <n v="0.52797872340425533"/>
    <n v="2481.5"/>
    <x v="5"/>
    <s v="radio &amp; podcasts"/>
    <m/>
  </r>
  <r>
    <n v="989"/>
    <s v="Hernandez Inc"/>
    <s v="Versatile dedicated migration"/>
    <n v="2400"/>
    <n v="11990"/>
    <x v="1"/>
    <n v="226"/>
    <s v="US"/>
    <s v="USD"/>
    <n v="1555390800"/>
    <n v="1555822800"/>
    <x v="843"/>
    <d v="2019-04-21T05:00:00"/>
    <b v="0"/>
    <b v="0"/>
    <s v="publishing/translations"/>
    <n v="5.09"/>
    <n v="6108"/>
    <x v="5"/>
    <s v="translations"/>
    <m/>
  </r>
  <r>
    <n v="990"/>
    <s v="Ortiz-Roberts"/>
    <s v="Devolved foreground customer loyalty"/>
    <n v="7800"/>
    <n v="6839"/>
    <x v="0"/>
    <n v="64"/>
    <s v="US"/>
    <s v="USD"/>
    <n v="1456984800"/>
    <n v="1458882000"/>
    <x v="289"/>
    <d v="2016-03-25T05:00:00"/>
    <b v="0"/>
    <b v="1"/>
    <s v="film &amp; video/drama"/>
    <n v="0.88500000000000001"/>
    <n v="3451.5"/>
    <x v="4"/>
    <s v="drama"/>
    <m/>
  </r>
  <r>
    <n v="991"/>
    <s v="Ramirez LLC"/>
    <s v="Reduced reciprocal focus group"/>
    <n v="9800"/>
    <n v="11091"/>
    <x v="1"/>
    <n v="241"/>
    <s v="US"/>
    <s v="USD"/>
    <n v="1411621200"/>
    <n v="1411966800"/>
    <x v="870"/>
    <d v="2014-09-29T05:00:00"/>
    <b v="0"/>
    <b v="1"/>
    <s v="music/rock"/>
    <n v="1.156326530612245"/>
    <n v="5666"/>
    <x v="1"/>
    <s v="rock"/>
    <m/>
  </r>
  <r>
    <n v="992"/>
    <s v="Morrow Inc"/>
    <s v="Networked global migration"/>
    <n v="3100"/>
    <n v="13223"/>
    <x v="1"/>
    <n v="132"/>
    <s v="US"/>
    <s v="USD"/>
    <n v="1525669200"/>
    <n v="1526878800"/>
    <x v="871"/>
    <d v="2018-05-21T05:00:00"/>
    <b v="0"/>
    <b v="1"/>
    <s v="film &amp; video/drama"/>
    <n v="4.3080645161290319"/>
    <n v="6677.5"/>
    <x v="4"/>
    <s v="drama"/>
    <m/>
  </r>
  <r>
    <n v="993"/>
    <s v="Erickson-Rogers"/>
    <s v="De-engineered even-keeled definition"/>
    <n v="9800"/>
    <n v="7608"/>
    <x v="3"/>
    <n v="75"/>
    <s v="IT"/>
    <s v="EUR"/>
    <n v="1450936800"/>
    <n v="1452405600"/>
    <x v="872"/>
    <d v="2016-01-10T06:00:00"/>
    <b v="0"/>
    <b v="1"/>
    <s v="photography/photography books"/>
    <n v="0.78397959183673471"/>
    <n v="3841.5"/>
    <x v="7"/>
    <s v="photography books"/>
    <m/>
  </r>
  <r>
    <n v="994"/>
    <s v="Leach, Rich and Price"/>
    <s v="Implemented bi-directional flexibility"/>
    <n v="141100"/>
    <n v="74073"/>
    <x v="0"/>
    <n v="842"/>
    <s v="US"/>
    <s v="USD"/>
    <n v="1413522000"/>
    <n v="1414040400"/>
    <x v="873"/>
    <d v="2014-10-23T05:00:00"/>
    <b v="0"/>
    <b v="1"/>
    <s v="publishing/translations"/>
    <n v="0.53093550673281364"/>
    <n v="37457.5"/>
    <x v="5"/>
    <s v="translations"/>
    <m/>
  </r>
  <r>
    <n v="995"/>
    <s v="Manning-Hamilton"/>
    <s v="Vision-oriented scalable definition"/>
    <n v="97300"/>
    <n v="153216"/>
    <x v="1"/>
    <n v="2043"/>
    <s v="US"/>
    <s v="USD"/>
    <n v="1541307600"/>
    <n v="1543816800"/>
    <x v="874"/>
    <d v="2018-12-03T06:00:00"/>
    <b v="0"/>
    <b v="1"/>
    <s v="food/food trucks"/>
    <n v="1.5956731757451181"/>
    <n v="77629.5"/>
    <x v="0"/>
    <s v="food trucks"/>
    <m/>
  </r>
  <r>
    <n v="996"/>
    <s v="Butler LLC"/>
    <s v="Future-proofed upward-trending migration"/>
    <n v="6600"/>
    <n v="4814"/>
    <x v="0"/>
    <n v="112"/>
    <s v="US"/>
    <s v="USD"/>
    <n v="1357106400"/>
    <n v="1359698400"/>
    <x v="875"/>
    <d v="2013-02-01T06:00:00"/>
    <b v="0"/>
    <b v="0"/>
    <s v="theater/plays"/>
    <n v="0.74636363636363634"/>
    <n v="2463"/>
    <x v="3"/>
    <s v="plays"/>
    <m/>
  </r>
  <r>
    <n v="997"/>
    <s v="Ball LLC"/>
    <s v="Right-sized full-range throughput"/>
    <n v="7600"/>
    <n v="4603"/>
    <x v="3"/>
    <n v="139"/>
    <s v="IT"/>
    <s v="EUR"/>
    <n v="1390197600"/>
    <n v="1390629600"/>
    <x v="876"/>
    <d v="2014-01-25T06:00:00"/>
    <b v="0"/>
    <b v="0"/>
    <s v="theater/plays"/>
    <n v="0.62394736842105258"/>
    <n v="2371"/>
    <x v="3"/>
    <s v="plays"/>
    <m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x v="877"/>
    <d v="2010-02-25T06:00:00"/>
    <b v="0"/>
    <b v="1"/>
    <s v="music/indie rock"/>
    <n v="0.57352852852852854"/>
    <n v="19098.5"/>
    <x v="1"/>
    <s v="indie rock"/>
    <m/>
  </r>
  <r>
    <n v="999"/>
    <s v="Hernandez, Norton and Kelley"/>
    <s v="Expanded eco-centric policy"/>
    <n v="111100"/>
    <n v="62819"/>
    <x v="3"/>
    <n v="1122"/>
    <s v="US"/>
    <s v="USD"/>
    <n v="1467176400"/>
    <n v="1467781200"/>
    <x v="878"/>
    <d v="2016-07-06T05:00:00"/>
    <b v="0"/>
    <b v="0"/>
    <s v="food/food trucks"/>
    <n v="0.57552655265526553"/>
    <n v="31970.5"/>
    <x v="0"/>
    <s v="food truck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DE1AE-BF19-F142-95B0-263B036B9393}" name="PivotTable8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16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9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02F29-1DB8-EC4A-A9AC-4ABF46F0A798}" name="PivotTable9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numFmtId="164" showAll="0"/>
    <pivotField axis="axisCol" showAll="0">
      <items count="5">
        <item x="3"/>
        <item x="0"/>
        <item x="2"/>
        <item x="1"/>
        <item t="default"/>
      </items>
    </pivotField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Sub-Category" fld="17" subtotal="count" baseField="0" baseItem="0"/>
  </dataFields>
  <chartFormats count="9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D6FBF-0CE0-1E49-9A84-1A54AEF21990}" name="PivotTable14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numFmtId="9"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5" workbookViewId="0">
      <selection activeCell="B36" sqref="B3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2.83203125" style="12" bestFit="1" customWidth="1"/>
    <col min="5" max="5" width="11.6640625" style="6" bestFit="1" customWidth="1"/>
    <col min="6" max="6" width="13.6640625" style="4" customWidth="1"/>
    <col min="7" max="7" width="11.5" customWidth="1"/>
    <col min="8" max="8" width="13.33203125" customWidth="1"/>
    <col min="9" max="9" width="15.83203125" customWidth="1"/>
    <col min="12" max="12" width="13.33203125" customWidth="1"/>
    <col min="13" max="13" width="13.1640625" customWidth="1"/>
    <col min="14" max="14" width="16.1640625" style="13" customWidth="1"/>
    <col min="15" max="15" width="14.1640625" style="13" customWidth="1"/>
    <col min="18" max="18" width="28" bestFit="1" customWidth="1"/>
    <col min="19" max="19" width="15.5" customWidth="1"/>
    <col min="20" max="20" width="18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1" t="s">
        <v>2</v>
      </c>
      <c r="E1" s="5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 s="12">
        <v>100</v>
      </c>
      <c r="E2" s="6">
        <v>0</v>
      </c>
      <c r="F2" s="4">
        <f>E2/D2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s="13">
        <f t="shared" ref="N2:N65" si="0">((((L2/60)/60)/24)+DATE(1970,1,1))</f>
        <v>42336.25</v>
      </c>
      <c r="O2" s="13">
        <f t="shared" ref="O2:O65" si="1">((((M2/60)/60)/24)+DATE(1970,1,1))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 s="12">
        <v>1400</v>
      </c>
      <c r="E3" s="6">
        <v>14560</v>
      </c>
      <c r="F3" s="4">
        <f t="shared" ref="F3:F66" si="2">E3/D3</f>
        <v>10.4</v>
      </c>
      <c r="G3" t="s">
        <v>20</v>
      </c>
      <c r="H3">
        <v>158</v>
      </c>
      <c r="I3" s="6">
        <f t="shared" ref="I3:I66" si="3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si="0"/>
        <v>41870.208333333336</v>
      </c>
      <c r="O3" s="13">
        <f t="shared" si="1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 s="12">
        <v>108400</v>
      </c>
      <c r="E4" s="6">
        <v>142523</v>
      </c>
      <c r="F4" s="4">
        <f t="shared" si="2"/>
        <v>1.3147878228782288</v>
      </c>
      <c r="G4" t="s">
        <v>20</v>
      </c>
      <c r="H4">
        <v>1425</v>
      </c>
      <c r="I4" s="6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0"/>
        <v>41595.25</v>
      </c>
      <c r="O4" s="13">
        <f t="shared" si="1"/>
        <v>41597.25</v>
      </c>
      <c r="P4" t="b">
        <v>0</v>
      </c>
      <c r="Q4" t="b">
        <v>0</v>
      </c>
      <c r="R4" t="s">
        <v>28</v>
      </c>
      <c r="S4" s="8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 s="12">
        <v>4200</v>
      </c>
      <c r="E5" s="6">
        <v>2477</v>
      </c>
      <c r="F5" s="4">
        <f t="shared" si="2"/>
        <v>0.58976190476190471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0"/>
        <v>43688.208333333328</v>
      </c>
      <c r="O5" s="13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 s="12">
        <v>7600</v>
      </c>
      <c r="E6" s="6">
        <v>5265</v>
      </c>
      <c r="F6" s="4">
        <f t="shared" si="2"/>
        <v>0.69276315789473686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0"/>
        <v>43485.25</v>
      </c>
      <c r="O6" s="13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 s="12">
        <v>7600</v>
      </c>
      <c r="E7" s="6">
        <v>13195</v>
      </c>
      <c r="F7" s="4">
        <f t="shared" si="2"/>
        <v>1.7361842105263159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0"/>
        <v>41149.208333333336</v>
      </c>
      <c r="O7" s="13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 s="12">
        <v>5200</v>
      </c>
      <c r="E8" s="6">
        <v>1090</v>
      </c>
      <c r="F8" s="4">
        <f t="shared" si="2"/>
        <v>0.20961538461538462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0"/>
        <v>42991.208333333328</v>
      </c>
      <c r="O8" s="13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 s="12">
        <v>4500</v>
      </c>
      <c r="E9" s="6">
        <v>14741</v>
      </c>
      <c r="F9" s="4">
        <f t="shared" si="2"/>
        <v>3.2757777777777779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0"/>
        <v>42229.208333333328</v>
      </c>
      <c r="O9" s="13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 s="12">
        <v>110100</v>
      </c>
      <c r="E10" s="6">
        <v>21946</v>
      </c>
      <c r="F10" s="4">
        <f t="shared" si="2"/>
        <v>0.19932788374205268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0"/>
        <v>40399.208333333336</v>
      </c>
      <c r="O10" s="13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 s="12">
        <v>6200</v>
      </c>
      <c r="E11" s="6">
        <v>3208</v>
      </c>
      <c r="F11" s="4">
        <f t="shared" si="2"/>
        <v>0.51741935483870971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0"/>
        <v>41536.208333333336</v>
      </c>
      <c r="O11" s="13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 s="12">
        <v>5200</v>
      </c>
      <c r="E12" s="6">
        <v>13838</v>
      </c>
      <c r="F12" s="4">
        <f t="shared" si="2"/>
        <v>2.6611538461538462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0"/>
        <v>40404.208333333336</v>
      </c>
      <c r="O12" s="13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 s="12">
        <v>6300</v>
      </c>
      <c r="E13" s="6">
        <v>3030</v>
      </c>
      <c r="F13" s="4">
        <f t="shared" si="2"/>
        <v>0.48095238095238096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0"/>
        <v>40442.208333333336</v>
      </c>
      <c r="O13" s="13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 s="12">
        <v>6300</v>
      </c>
      <c r="E14" s="6">
        <v>5629</v>
      </c>
      <c r="F14" s="4">
        <f t="shared" si="2"/>
        <v>0.89349206349206345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0"/>
        <v>43760.208333333328</v>
      </c>
      <c r="O14" s="13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 s="12">
        <v>4200</v>
      </c>
      <c r="E15" s="6">
        <v>10295</v>
      </c>
      <c r="F15" s="4">
        <f t="shared" si="2"/>
        <v>2.4511904761904764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0"/>
        <v>42532.208333333328</v>
      </c>
      <c r="O15" s="13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 s="12">
        <v>28200</v>
      </c>
      <c r="E16" s="6">
        <v>18829</v>
      </c>
      <c r="F16" s="4">
        <f t="shared" si="2"/>
        <v>0.66769503546099296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0"/>
        <v>40974.25</v>
      </c>
      <c r="O16" s="13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 s="12">
        <v>81200</v>
      </c>
      <c r="E17" s="6">
        <v>38414</v>
      </c>
      <c r="F17" s="4">
        <f t="shared" si="2"/>
        <v>0.47307881773399013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0"/>
        <v>43809.25</v>
      </c>
      <c r="O17" s="13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 s="12">
        <v>1700</v>
      </c>
      <c r="E18" s="6">
        <v>11041</v>
      </c>
      <c r="F18" s="4">
        <f t="shared" si="2"/>
        <v>6.4947058823529416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0"/>
        <v>41661.25</v>
      </c>
      <c r="O18" s="13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 s="12">
        <v>84600</v>
      </c>
      <c r="E19" s="6">
        <v>134845</v>
      </c>
      <c r="F19" s="4">
        <f t="shared" si="2"/>
        <v>1.5939125295508274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0"/>
        <v>40555.25</v>
      </c>
      <c r="O19" s="13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 s="12">
        <v>9100</v>
      </c>
      <c r="E20" s="6">
        <v>6089</v>
      </c>
      <c r="F20" s="4">
        <f t="shared" si="2"/>
        <v>0.66912087912087914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0"/>
        <v>43351.208333333328</v>
      </c>
      <c r="O20" s="13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 s="12">
        <v>62500</v>
      </c>
      <c r="E21" s="6">
        <v>30331</v>
      </c>
      <c r="F21" s="4">
        <f t="shared" si="2"/>
        <v>0.48529600000000001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0"/>
        <v>43528.25</v>
      </c>
      <c r="O21" s="13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 s="12">
        <v>131800</v>
      </c>
      <c r="E22" s="6">
        <v>147936</v>
      </c>
      <c r="F22" s="4">
        <f t="shared" si="2"/>
        <v>1.1224279210925645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0"/>
        <v>41848.208333333336</v>
      </c>
      <c r="O22" s="13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 s="12">
        <v>94000</v>
      </c>
      <c r="E23" s="6">
        <v>38533</v>
      </c>
      <c r="F23" s="4">
        <f t="shared" si="2"/>
        <v>0.40992553191489361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0"/>
        <v>40770.208333333336</v>
      </c>
      <c r="O23" s="13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 s="12">
        <v>59100</v>
      </c>
      <c r="E24" s="6">
        <v>75690</v>
      </c>
      <c r="F24" s="4">
        <f t="shared" si="2"/>
        <v>1.2807106598984772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0"/>
        <v>43193.208333333328</v>
      </c>
      <c r="O24" s="13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 s="12">
        <v>4500</v>
      </c>
      <c r="E25" s="6">
        <v>14942</v>
      </c>
      <c r="F25" s="4">
        <f t="shared" si="2"/>
        <v>3.3204444444444445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0"/>
        <v>43510.25</v>
      </c>
      <c r="O25" s="13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 s="12">
        <v>92400</v>
      </c>
      <c r="E26" s="6">
        <v>104257</v>
      </c>
      <c r="F26" s="4">
        <f t="shared" si="2"/>
        <v>1.1283225108225108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0"/>
        <v>41811.208333333336</v>
      </c>
      <c r="O26" s="13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 s="12">
        <v>5500</v>
      </c>
      <c r="E27" s="6">
        <v>11904</v>
      </c>
      <c r="F27" s="4">
        <f t="shared" si="2"/>
        <v>2.1643636363636363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0"/>
        <v>40681.208333333336</v>
      </c>
      <c r="O27" s="13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 s="12">
        <v>107500</v>
      </c>
      <c r="E28" s="6">
        <v>51814</v>
      </c>
      <c r="F28" s="4">
        <f t="shared" si="2"/>
        <v>0.4819906976744186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0"/>
        <v>43312.208333333328</v>
      </c>
      <c r="O28" s="13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 s="12">
        <v>2000</v>
      </c>
      <c r="E29" s="6">
        <v>1599</v>
      </c>
      <c r="F29" s="4">
        <f t="shared" si="2"/>
        <v>0.79949999999999999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0"/>
        <v>42280.208333333328</v>
      </c>
      <c r="O29" s="13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 s="12">
        <v>130800</v>
      </c>
      <c r="E30" s="6">
        <v>137635</v>
      </c>
      <c r="F30" s="4">
        <f t="shared" si="2"/>
        <v>1.0522553516819573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0"/>
        <v>40218.25</v>
      </c>
      <c r="O30" s="13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 s="12">
        <v>45900</v>
      </c>
      <c r="E31" s="6">
        <v>150965</v>
      </c>
      <c r="F31" s="4">
        <f t="shared" si="2"/>
        <v>3.2889978213507627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0"/>
        <v>43301.208333333328</v>
      </c>
      <c r="O31" s="13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 s="12">
        <v>9000</v>
      </c>
      <c r="E32" s="6">
        <v>14455</v>
      </c>
      <c r="F32" s="4">
        <f t="shared" si="2"/>
        <v>1.606111111111111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0"/>
        <v>43609.208333333328</v>
      </c>
      <c r="O32" s="13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 s="12">
        <v>3500</v>
      </c>
      <c r="E33" s="6">
        <v>10850</v>
      </c>
      <c r="F33" s="4">
        <f t="shared" si="2"/>
        <v>3.1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0"/>
        <v>42374.25</v>
      </c>
      <c r="O33" s="13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 s="12">
        <v>101000</v>
      </c>
      <c r="E34" s="6">
        <v>87676</v>
      </c>
      <c r="F34" s="4">
        <f t="shared" si="2"/>
        <v>0.86807920792079207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0"/>
        <v>43110.25</v>
      </c>
      <c r="O34" s="13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 s="12">
        <v>50200</v>
      </c>
      <c r="E35" s="6">
        <v>189666</v>
      </c>
      <c r="F35" s="4">
        <f t="shared" si="2"/>
        <v>3.7782071713147412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0"/>
        <v>41917.208333333336</v>
      </c>
      <c r="O35" s="13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 s="12">
        <v>9300</v>
      </c>
      <c r="E36" s="6">
        <v>14025</v>
      </c>
      <c r="F36" s="4">
        <f t="shared" si="2"/>
        <v>1.5080645161290323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0"/>
        <v>42817.208333333328</v>
      </c>
      <c r="O36" s="13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 s="12">
        <v>125500</v>
      </c>
      <c r="E37" s="6">
        <v>188628</v>
      </c>
      <c r="F37" s="4">
        <f t="shared" si="2"/>
        <v>1.5030119521912351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0"/>
        <v>43484.25</v>
      </c>
      <c r="O37" s="13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 s="12">
        <v>700</v>
      </c>
      <c r="E38" s="6">
        <v>1101</v>
      </c>
      <c r="F38" s="4">
        <f t="shared" si="2"/>
        <v>1.572857142857143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0"/>
        <v>40600.25</v>
      </c>
      <c r="O38" s="13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 s="12">
        <v>8100</v>
      </c>
      <c r="E39" s="6">
        <v>11339</v>
      </c>
      <c r="F39" s="4">
        <f t="shared" si="2"/>
        <v>1.3998765432098765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0"/>
        <v>43744.208333333328</v>
      </c>
      <c r="O39" s="13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 s="12">
        <v>3100</v>
      </c>
      <c r="E40" s="6">
        <v>10085</v>
      </c>
      <c r="F40" s="4">
        <f t="shared" si="2"/>
        <v>3.2532258064516131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0"/>
        <v>40469.208333333336</v>
      </c>
      <c r="O40" s="13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 s="12">
        <v>9900</v>
      </c>
      <c r="E41" s="6">
        <v>5027</v>
      </c>
      <c r="F41" s="4">
        <f t="shared" si="2"/>
        <v>0.50777777777777777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0"/>
        <v>41330.25</v>
      </c>
      <c r="O41" s="13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 s="12">
        <v>8800</v>
      </c>
      <c r="E42" s="6">
        <v>14878</v>
      </c>
      <c r="F42" s="4">
        <f t="shared" si="2"/>
        <v>1.6906818181818182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0"/>
        <v>40334.208333333336</v>
      </c>
      <c r="O42" s="13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 s="12">
        <v>5600</v>
      </c>
      <c r="E43" s="6">
        <v>11924</v>
      </c>
      <c r="F43" s="4">
        <f t="shared" si="2"/>
        <v>2.1292857142857144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0"/>
        <v>41156.208333333336</v>
      </c>
      <c r="O43" s="13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 s="12">
        <v>1800</v>
      </c>
      <c r="E44" s="6">
        <v>7991</v>
      </c>
      <c r="F44" s="4">
        <f t="shared" si="2"/>
        <v>4.4394444444444447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0"/>
        <v>40728.208333333336</v>
      </c>
      <c r="O44" s="13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 s="12">
        <v>90200</v>
      </c>
      <c r="E45" s="6">
        <v>167717</v>
      </c>
      <c r="F45" s="4">
        <f t="shared" si="2"/>
        <v>1.859390243902439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0"/>
        <v>41844.208333333336</v>
      </c>
      <c r="O45" s="13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 s="12">
        <v>1600</v>
      </c>
      <c r="E46" s="6">
        <v>10541</v>
      </c>
      <c r="F46" s="4">
        <f t="shared" si="2"/>
        <v>6.5881249999999998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0"/>
        <v>43541.208333333328</v>
      </c>
      <c r="O46" s="13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 s="12">
        <v>9500</v>
      </c>
      <c r="E47" s="6">
        <v>4530</v>
      </c>
      <c r="F47" s="4">
        <f t="shared" si="2"/>
        <v>0.4768421052631579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0"/>
        <v>42676.208333333328</v>
      </c>
      <c r="O47" s="13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 s="12">
        <v>3700</v>
      </c>
      <c r="E48" s="6">
        <v>4247</v>
      </c>
      <c r="F48" s="4">
        <f t="shared" si="2"/>
        <v>1.1478378378378378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0"/>
        <v>40367.208333333336</v>
      </c>
      <c r="O48" s="13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 s="12">
        <v>1500</v>
      </c>
      <c r="E49" s="6">
        <v>7129</v>
      </c>
      <c r="F49" s="4">
        <f t="shared" si="2"/>
        <v>4.7526666666666664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0"/>
        <v>41727.208333333336</v>
      </c>
      <c r="O49" s="13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 s="12">
        <v>33300</v>
      </c>
      <c r="E50" s="6">
        <v>128862</v>
      </c>
      <c r="F50" s="4">
        <f t="shared" si="2"/>
        <v>3.86972972972973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0"/>
        <v>42180.208333333328</v>
      </c>
      <c r="O50" s="13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 s="12">
        <v>7200</v>
      </c>
      <c r="E51" s="6">
        <v>13653</v>
      </c>
      <c r="F51" s="4">
        <f t="shared" si="2"/>
        <v>1.89625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0"/>
        <v>43758.208333333328</v>
      </c>
      <c r="O51" s="13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 s="12">
        <v>100</v>
      </c>
      <c r="E52" s="6">
        <v>2</v>
      </c>
      <c r="F52" s="4">
        <f t="shared" si="2"/>
        <v>0.02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0"/>
        <v>41487.208333333336</v>
      </c>
      <c r="O52" s="13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 s="12">
        <v>158100</v>
      </c>
      <c r="E53" s="6">
        <v>145243</v>
      </c>
      <c r="F53" s="4">
        <f t="shared" si="2"/>
        <v>0.91867805186590767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0"/>
        <v>40995.208333333336</v>
      </c>
      <c r="O53" s="13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 s="12">
        <v>7200</v>
      </c>
      <c r="E54" s="6">
        <v>2459</v>
      </c>
      <c r="F54" s="4">
        <f t="shared" si="2"/>
        <v>0.34152777777777776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0"/>
        <v>40436.208333333336</v>
      </c>
      <c r="O54" s="13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 s="12">
        <v>8800</v>
      </c>
      <c r="E55" s="6">
        <v>12356</v>
      </c>
      <c r="F55" s="4">
        <f t="shared" si="2"/>
        <v>1.4040909090909091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0"/>
        <v>41779.208333333336</v>
      </c>
      <c r="O55" s="13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 s="12">
        <v>6000</v>
      </c>
      <c r="E56" s="6">
        <v>5392</v>
      </c>
      <c r="F56" s="4">
        <f t="shared" si="2"/>
        <v>0.89866666666666661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0"/>
        <v>43170.25</v>
      </c>
      <c r="O56" s="13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 s="12">
        <v>6600</v>
      </c>
      <c r="E57" s="6">
        <v>11746</v>
      </c>
      <c r="F57" s="4">
        <f t="shared" si="2"/>
        <v>1.7796969696969698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0"/>
        <v>43311.208333333328</v>
      </c>
      <c r="O57" s="13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 s="12">
        <v>8000</v>
      </c>
      <c r="E58" s="6">
        <v>11493</v>
      </c>
      <c r="F58" s="4">
        <f t="shared" si="2"/>
        <v>1.436625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0"/>
        <v>42014.25</v>
      </c>
      <c r="O58" s="13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 s="12">
        <v>2900</v>
      </c>
      <c r="E59" s="6">
        <v>6243</v>
      </c>
      <c r="F59" s="4">
        <f t="shared" si="2"/>
        <v>2.1527586206896552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0"/>
        <v>42979.208333333328</v>
      </c>
      <c r="O59" s="13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 s="12">
        <v>2700</v>
      </c>
      <c r="E60" s="6">
        <v>6132</v>
      </c>
      <c r="F60" s="4">
        <f t="shared" si="2"/>
        <v>2.2711111111111113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0"/>
        <v>42268.208333333328</v>
      </c>
      <c r="O60" s="13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 s="12">
        <v>1400</v>
      </c>
      <c r="E61" s="6">
        <v>3851</v>
      </c>
      <c r="F61" s="4">
        <f t="shared" si="2"/>
        <v>2.7507142857142859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0"/>
        <v>42898.208333333328</v>
      </c>
      <c r="O61" s="13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 s="12">
        <v>94200</v>
      </c>
      <c r="E62" s="6">
        <v>135997</v>
      </c>
      <c r="F62" s="4">
        <f t="shared" si="2"/>
        <v>1.4437048832271762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0"/>
        <v>41107.208333333336</v>
      </c>
      <c r="O62" s="13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 s="12">
        <v>199200</v>
      </c>
      <c r="E63" s="6">
        <v>184750</v>
      </c>
      <c r="F63" s="4">
        <f t="shared" si="2"/>
        <v>0.92745983935742971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0"/>
        <v>40595.25</v>
      </c>
      <c r="O63" s="13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 s="12">
        <v>2000</v>
      </c>
      <c r="E64" s="6">
        <v>14452</v>
      </c>
      <c r="F64" s="4">
        <f t="shared" si="2"/>
        <v>7.226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0"/>
        <v>42160.208333333328</v>
      </c>
      <c r="O64" s="13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 s="12">
        <v>4700</v>
      </c>
      <c r="E65" s="6">
        <v>557</v>
      </c>
      <c r="F65" s="4">
        <f t="shared" si="2"/>
        <v>0.11851063829787234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0"/>
        <v>42853.208333333328</v>
      </c>
      <c r="O65" s="13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 s="12">
        <v>2800</v>
      </c>
      <c r="E66" s="6">
        <v>2734</v>
      </c>
      <c r="F66" s="4">
        <f t="shared" si="2"/>
        <v>0.97642857142857142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ref="N66:N129" si="4">((((L66/60)/60)/24)+DATE(1970,1,1))</f>
        <v>43283.208333333328</v>
      </c>
      <c r="O66" s="13">
        <f t="shared" ref="O66:O129" si="5">((((M66/60)/60)/24)+DATE(1970,1,1))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 s="12">
        <v>6100</v>
      </c>
      <c r="E67" s="6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6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si="4"/>
        <v>40570.25</v>
      </c>
      <c r="O67" s="13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 s="12">
        <v>2900</v>
      </c>
      <c r="E68" s="6">
        <v>1307</v>
      </c>
      <c r="F68" s="4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4"/>
        <v>42102.208333333328</v>
      </c>
      <c r="O68" s="13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 s="12">
        <v>72600</v>
      </c>
      <c r="E69" s="6">
        <v>117892</v>
      </c>
      <c r="F69" s="4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4"/>
        <v>40203.25</v>
      </c>
      <c r="O69" s="13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 s="12">
        <v>5700</v>
      </c>
      <c r="E70" s="6">
        <v>14508</v>
      </c>
      <c r="F70" s="4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4"/>
        <v>42943.208333333328</v>
      </c>
      <c r="O70" s="13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 s="12">
        <v>7900</v>
      </c>
      <c r="E71" s="6">
        <v>1901</v>
      </c>
      <c r="F71" s="4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4"/>
        <v>40531.25</v>
      </c>
      <c r="O71" s="13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 s="12">
        <v>128000</v>
      </c>
      <c r="E72" s="6">
        <v>158389</v>
      </c>
      <c r="F72" s="4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4"/>
        <v>40484.208333333336</v>
      </c>
      <c r="O72" s="13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 s="12">
        <v>6000</v>
      </c>
      <c r="E73" s="6">
        <v>6484</v>
      </c>
      <c r="F73" s="4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4"/>
        <v>43799.25</v>
      </c>
      <c r="O73" s="13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 s="12">
        <v>600</v>
      </c>
      <c r="E74" s="6">
        <v>4022</v>
      </c>
      <c r="F74" s="4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4"/>
        <v>42186.208333333328</v>
      </c>
      <c r="O74" s="13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 s="12">
        <v>1400</v>
      </c>
      <c r="E75" s="6">
        <v>9253</v>
      </c>
      <c r="F75" s="4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4"/>
        <v>42701.25</v>
      </c>
      <c r="O75" s="13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 s="12">
        <v>3900</v>
      </c>
      <c r="E76" s="6">
        <v>4776</v>
      </c>
      <c r="F76" s="4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4"/>
        <v>42456.208333333328</v>
      </c>
      <c r="O76" s="13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 s="12">
        <v>9700</v>
      </c>
      <c r="E77" s="6">
        <v>14606</v>
      </c>
      <c r="F77" s="4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4"/>
        <v>43296.208333333328</v>
      </c>
      <c r="O77" s="13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 s="12">
        <v>122900</v>
      </c>
      <c r="E78" s="6">
        <v>95993</v>
      </c>
      <c r="F78" s="4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4"/>
        <v>42027.25</v>
      </c>
      <c r="O78" s="13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 s="12">
        <v>9500</v>
      </c>
      <c r="E79" s="6">
        <v>4460</v>
      </c>
      <c r="F79" s="4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4"/>
        <v>40448.208333333336</v>
      </c>
      <c r="O79" s="13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 s="12">
        <v>4500</v>
      </c>
      <c r="E80" s="6">
        <v>13536</v>
      </c>
      <c r="F80" s="4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4"/>
        <v>43206.208333333328</v>
      </c>
      <c r="O80" s="13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 s="12">
        <v>57800</v>
      </c>
      <c r="E81" s="6">
        <v>40228</v>
      </c>
      <c r="F81" s="4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4"/>
        <v>43267.208333333328</v>
      </c>
      <c r="O81" s="13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 s="12">
        <v>1100</v>
      </c>
      <c r="E82" s="6">
        <v>7012</v>
      </c>
      <c r="F82" s="4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4"/>
        <v>42976.208333333328</v>
      </c>
      <c r="O82" s="13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 s="12">
        <v>16800</v>
      </c>
      <c r="E83" s="6">
        <v>37857</v>
      </c>
      <c r="F83" s="4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4"/>
        <v>43062.25</v>
      </c>
      <c r="O83" s="13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 s="12">
        <v>1000</v>
      </c>
      <c r="E84" s="6">
        <v>14973</v>
      </c>
      <c r="F84" s="4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4"/>
        <v>43482.25</v>
      </c>
      <c r="O84" s="13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 s="12">
        <v>106400</v>
      </c>
      <c r="E85" s="6">
        <v>39996</v>
      </c>
      <c r="F85" s="4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4"/>
        <v>42579.208333333328</v>
      </c>
      <c r="O85" s="13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 s="12">
        <v>31400</v>
      </c>
      <c r="E86" s="6">
        <v>41564</v>
      </c>
      <c r="F86" s="4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4"/>
        <v>41118.208333333336</v>
      </c>
      <c r="O86" s="13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 s="12">
        <v>4900</v>
      </c>
      <c r="E87" s="6">
        <v>6430</v>
      </c>
      <c r="F87" s="4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4"/>
        <v>40797.208333333336</v>
      </c>
      <c r="O87" s="13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 s="12">
        <v>7400</v>
      </c>
      <c r="E88" s="6">
        <v>12405</v>
      </c>
      <c r="F88" s="4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4"/>
        <v>42128.208333333328</v>
      </c>
      <c r="O88" s="13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 s="12">
        <v>198500</v>
      </c>
      <c r="E89" s="6">
        <v>123040</v>
      </c>
      <c r="F89" s="4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4"/>
        <v>40610.25</v>
      </c>
      <c r="O89" s="13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 s="12">
        <v>4800</v>
      </c>
      <c r="E90" s="6">
        <v>12516</v>
      </c>
      <c r="F90" s="4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4"/>
        <v>42110.208333333328</v>
      </c>
      <c r="O90" s="13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 s="12">
        <v>3400</v>
      </c>
      <c r="E91" s="6">
        <v>8588</v>
      </c>
      <c r="F91" s="4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4"/>
        <v>40283.208333333336</v>
      </c>
      <c r="O91" s="13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 s="12">
        <v>7800</v>
      </c>
      <c r="E92" s="6">
        <v>6132</v>
      </c>
      <c r="F92" s="4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4"/>
        <v>42425.25</v>
      </c>
      <c r="O92" s="13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 s="12">
        <v>154300</v>
      </c>
      <c r="E93" s="6">
        <v>74688</v>
      </c>
      <c r="F93" s="4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4"/>
        <v>42588.208333333328</v>
      </c>
      <c r="O93" s="13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 s="12">
        <v>20000</v>
      </c>
      <c r="E94" s="6">
        <v>51775</v>
      </c>
      <c r="F94" s="4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4"/>
        <v>40352.208333333336</v>
      </c>
      <c r="O94" s="13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 s="12">
        <v>108800</v>
      </c>
      <c r="E95" s="6">
        <v>65877</v>
      </c>
      <c r="F95" s="4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4"/>
        <v>41202.208333333336</v>
      </c>
      <c r="O95" s="13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 s="12">
        <v>2900</v>
      </c>
      <c r="E96" s="6">
        <v>8807</v>
      </c>
      <c r="F96" s="4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4"/>
        <v>43562.208333333328</v>
      </c>
      <c r="O96" s="13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 s="12">
        <v>900</v>
      </c>
      <c r="E97" s="6">
        <v>1017</v>
      </c>
      <c r="F97" s="4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4"/>
        <v>43752.208333333328</v>
      </c>
      <c r="O97" s="13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 s="12">
        <v>69700</v>
      </c>
      <c r="E98" s="6">
        <v>151513</v>
      </c>
      <c r="F98" s="4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4"/>
        <v>40612.25</v>
      </c>
      <c r="O98" s="13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 s="12">
        <v>1300</v>
      </c>
      <c r="E99" s="6">
        <v>12047</v>
      </c>
      <c r="F99" s="4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4"/>
        <v>42180.208333333328</v>
      </c>
      <c r="O99" s="13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 s="12">
        <v>97800</v>
      </c>
      <c r="E100" s="6">
        <v>32951</v>
      </c>
      <c r="F100" s="4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4"/>
        <v>42212.208333333328</v>
      </c>
      <c r="O100" s="13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 s="12">
        <v>7600</v>
      </c>
      <c r="E101" s="6">
        <v>14951</v>
      </c>
      <c r="F101" s="4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4"/>
        <v>41968.25</v>
      </c>
      <c r="O101" s="13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 s="12">
        <v>100</v>
      </c>
      <c r="E102" s="6">
        <v>1</v>
      </c>
      <c r="F102" s="4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4"/>
        <v>40835.208333333336</v>
      </c>
      <c r="O102" s="13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 s="12">
        <v>900</v>
      </c>
      <c r="E103" s="6">
        <v>9193</v>
      </c>
      <c r="F103" s="4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4"/>
        <v>42056.25</v>
      </c>
      <c r="O103" s="13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 s="12">
        <v>3700</v>
      </c>
      <c r="E104" s="6">
        <v>10422</v>
      </c>
      <c r="F104" s="4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4"/>
        <v>43234.208333333328</v>
      </c>
      <c r="O104" s="13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 s="12">
        <v>10000</v>
      </c>
      <c r="E105" s="6">
        <v>2461</v>
      </c>
      <c r="F105" s="4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4"/>
        <v>40475.208333333336</v>
      </c>
      <c r="O105" s="13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 s="12">
        <v>119200</v>
      </c>
      <c r="E106" s="6">
        <v>170623</v>
      </c>
      <c r="F106" s="4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4"/>
        <v>42878.208333333328</v>
      </c>
      <c r="O106" s="13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 s="12">
        <v>6800</v>
      </c>
      <c r="E107" s="6">
        <v>9829</v>
      </c>
      <c r="F107" s="4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4"/>
        <v>41366.208333333336</v>
      </c>
      <c r="O107" s="13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 s="12">
        <v>3900</v>
      </c>
      <c r="E108" s="6">
        <v>14006</v>
      </c>
      <c r="F108" s="4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4"/>
        <v>43716.208333333328</v>
      </c>
      <c r="O108" s="13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 s="12">
        <v>3500</v>
      </c>
      <c r="E109" s="6">
        <v>6527</v>
      </c>
      <c r="F109" s="4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4"/>
        <v>43213.208333333328</v>
      </c>
      <c r="O109" s="13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 s="12">
        <v>1500</v>
      </c>
      <c r="E110" s="6">
        <v>8929</v>
      </c>
      <c r="F110" s="4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4"/>
        <v>41005.208333333336</v>
      </c>
      <c r="O110" s="13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 s="12">
        <v>5200</v>
      </c>
      <c r="E111" s="6">
        <v>3079</v>
      </c>
      <c r="F111" s="4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4"/>
        <v>41651.25</v>
      </c>
      <c r="O111" s="13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 s="12">
        <v>142400</v>
      </c>
      <c r="E112" s="6">
        <v>21307</v>
      </c>
      <c r="F112" s="4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4"/>
        <v>43354.208333333328</v>
      </c>
      <c r="O112" s="13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 s="12">
        <v>61400</v>
      </c>
      <c r="E113" s="6">
        <v>73653</v>
      </c>
      <c r="F113" s="4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4"/>
        <v>41174.208333333336</v>
      </c>
      <c r="O113" s="13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 s="12">
        <v>4700</v>
      </c>
      <c r="E114" s="6">
        <v>12635</v>
      </c>
      <c r="F114" s="4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4"/>
        <v>41875.208333333336</v>
      </c>
      <c r="O114" s="13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 s="12">
        <v>3300</v>
      </c>
      <c r="E115" s="6">
        <v>12437</v>
      </c>
      <c r="F115" s="4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4"/>
        <v>42990.208333333328</v>
      </c>
      <c r="O115" s="13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 s="12">
        <v>1900</v>
      </c>
      <c r="E116" s="6">
        <v>13816</v>
      </c>
      <c r="F116" s="4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4"/>
        <v>43564.208333333328</v>
      </c>
      <c r="O116" s="13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 s="12">
        <v>166700</v>
      </c>
      <c r="E117" s="6">
        <v>145382</v>
      </c>
      <c r="F117" s="4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4"/>
        <v>43056.25</v>
      </c>
      <c r="O117" s="13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 s="12">
        <v>7200</v>
      </c>
      <c r="E118" s="6">
        <v>6336</v>
      </c>
      <c r="F118" s="4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4"/>
        <v>42265.208333333328</v>
      </c>
      <c r="O118" s="13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 s="12">
        <v>4900</v>
      </c>
      <c r="E119" s="6">
        <v>8523</v>
      </c>
      <c r="F119" s="4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4"/>
        <v>40808.208333333336</v>
      </c>
      <c r="O119" s="13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 s="12">
        <v>5400</v>
      </c>
      <c r="E120" s="6">
        <v>6351</v>
      </c>
      <c r="F120" s="4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4"/>
        <v>41665.25</v>
      </c>
      <c r="O120" s="13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 s="12">
        <v>5000</v>
      </c>
      <c r="E121" s="6">
        <v>10748</v>
      </c>
      <c r="F121" s="4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4"/>
        <v>41806.208333333336</v>
      </c>
      <c r="O121" s="13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 s="12">
        <v>75100</v>
      </c>
      <c r="E122" s="6">
        <v>112272</v>
      </c>
      <c r="F122" s="4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4"/>
        <v>42111.208333333328</v>
      </c>
      <c r="O122" s="13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 s="12">
        <v>45300</v>
      </c>
      <c r="E123" s="6">
        <v>99361</v>
      </c>
      <c r="F123" s="4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4"/>
        <v>41917.208333333336</v>
      </c>
      <c r="O123" s="13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 s="12">
        <v>136800</v>
      </c>
      <c r="E124" s="6">
        <v>88055</v>
      </c>
      <c r="F124" s="4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4"/>
        <v>41970.25</v>
      </c>
      <c r="O124" s="13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 s="12">
        <v>177700</v>
      </c>
      <c r="E125" s="6">
        <v>33092</v>
      </c>
      <c r="F125" s="4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4"/>
        <v>42332.25</v>
      </c>
      <c r="O125" s="13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 s="12">
        <v>2600</v>
      </c>
      <c r="E126" s="6">
        <v>9562</v>
      </c>
      <c r="F126" s="4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4"/>
        <v>43598.208333333328</v>
      </c>
      <c r="O126" s="13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 s="12">
        <v>5300</v>
      </c>
      <c r="E127" s="6">
        <v>8475</v>
      </c>
      <c r="F127" s="4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4"/>
        <v>43362.208333333328</v>
      </c>
      <c r="O127" s="13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 s="12">
        <v>180200</v>
      </c>
      <c r="E128" s="6">
        <v>69617</v>
      </c>
      <c r="F128" s="4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4"/>
        <v>42596.208333333328</v>
      </c>
      <c r="O128" s="13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 s="12">
        <v>103200</v>
      </c>
      <c r="E129" s="6">
        <v>53067</v>
      </c>
      <c r="F129" s="4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4"/>
        <v>40310.208333333336</v>
      </c>
      <c r="O129" s="13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 s="12">
        <v>70600</v>
      </c>
      <c r="E130" s="6">
        <v>42596</v>
      </c>
      <c r="F130" s="4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ref="N130:N193" si="8">((((L130/60)/60)/24)+DATE(1970,1,1))</f>
        <v>40417.208333333336</v>
      </c>
      <c r="O130" s="13">
        <f t="shared" ref="O130:O193" si="9">((((M130/60)/60)/24)+DATE(1970,1,1))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 s="12">
        <v>148500</v>
      </c>
      <c r="E131" s="6">
        <v>4756</v>
      </c>
      <c r="F131" s="4">
        <f t="shared" ref="F131:F194" si="10">E131/D131</f>
        <v>3.2026936026936029E-2</v>
      </c>
      <c r="G131" t="s">
        <v>74</v>
      </c>
      <c r="H131">
        <v>55</v>
      </c>
      <c r="I131" s="6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si="8"/>
        <v>42038.25</v>
      </c>
      <c r="O131" s="13">
        <f t="shared" si="9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 s="12">
        <v>9600</v>
      </c>
      <c r="E132" s="6">
        <v>14925</v>
      </c>
      <c r="F132" s="4">
        <f t="shared" si="10"/>
        <v>1.5546875</v>
      </c>
      <c r="G132" t="s">
        <v>20</v>
      </c>
      <c r="H132">
        <v>533</v>
      </c>
      <c r="I132" s="6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8"/>
        <v>40842.208333333336</v>
      </c>
      <c r="O132" s="13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 s="12">
        <v>164700</v>
      </c>
      <c r="E133" s="6">
        <v>166116</v>
      </c>
      <c r="F133" s="4">
        <f t="shared" si="10"/>
        <v>1.0085974499089254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8"/>
        <v>41607.25</v>
      </c>
      <c r="O133" s="13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 s="12">
        <v>3300</v>
      </c>
      <c r="E134" s="6">
        <v>3834</v>
      </c>
      <c r="F134" s="4">
        <f t="shared" si="10"/>
        <v>1.1618181818181819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8"/>
        <v>43112.25</v>
      </c>
      <c r="O134" s="13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 s="12">
        <v>4500</v>
      </c>
      <c r="E135" s="6">
        <v>13985</v>
      </c>
      <c r="F135" s="4">
        <f t="shared" si="10"/>
        <v>3.1077777777777778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8"/>
        <v>40767.208333333336</v>
      </c>
      <c r="O135" s="13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 s="12">
        <v>99500</v>
      </c>
      <c r="E136" s="6">
        <v>89288</v>
      </c>
      <c r="F136" s="4">
        <f t="shared" si="10"/>
        <v>0.89736683417085428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8"/>
        <v>40713.208333333336</v>
      </c>
      <c r="O136" s="13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 s="12">
        <v>7700</v>
      </c>
      <c r="E137" s="6">
        <v>5488</v>
      </c>
      <c r="F137" s="4">
        <f t="shared" si="10"/>
        <v>0.71272727272727276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8"/>
        <v>41340.25</v>
      </c>
      <c r="O137" s="13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 s="12">
        <v>82800</v>
      </c>
      <c r="E138" s="6">
        <v>2721</v>
      </c>
      <c r="F138" s="4">
        <f t="shared" si="10"/>
        <v>3.2862318840579711E-2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8"/>
        <v>41797.208333333336</v>
      </c>
      <c r="O138" s="13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 s="12">
        <v>1800</v>
      </c>
      <c r="E139" s="6">
        <v>4712</v>
      </c>
      <c r="F139" s="4">
        <f t="shared" si="10"/>
        <v>2.617777777777778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8"/>
        <v>40457.208333333336</v>
      </c>
      <c r="O139" s="13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 s="12">
        <v>9600</v>
      </c>
      <c r="E140" s="6">
        <v>9216</v>
      </c>
      <c r="F140" s="4">
        <f t="shared" si="10"/>
        <v>0.96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8"/>
        <v>41180.208333333336</v>
      </c>
      <c r="O140" s="13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 s="12">
        <v>92100</v>
      </c>
      <c r="E141" s="6">
        <v>19246</v>
      </c>
      <c r="F141" s="4">
        <f t="shared" si="10"/>
        <v>0.20896851248642778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8"/>
        <v>42115.208333333328</v>
      </c>
      <c r="O141" s="13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 s="12">
        <v>5500</v>
      </c>
      <c r="E142" s="6">
        <v>12274</v>
      </c>
      <c r="F142" s="4">
        <f t="shared" si="10"/>
        <v>2.2316363636363636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8"/>
        <v>43156.25</v>
      </c>
      <c r="O142" s="13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 s="12">
        <v>64300</v>
      </c>
      <c r="E143" s="6">
        <v>65323</v>
      </c>
      <c r="F143" s="4">
        <f t="shared" si="10"/>
        <v>1.0159097978227061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8"/>
        <v>42167.208333333328</v>
      </c>
      <c r="O143" s="13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 s="12">
        <v>5000</v>
      </c>
      <c r="E144" s="6">
        <v>11502</v>
      </c>
      <c r="F144" s="4">
        <f t="shared" si="10"/>
        <v>2.3003999999999998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8"/>
        <v>41005.208333333336</v>
      </c>
      <c r="O144" s="13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 s="12">
        <v>5400</v>
      </c>
      <c r="E145" s="6">
        <v>7322</v>
      </c>
      <c r="F145" s="4">
        <f t="shared" si="10"/>
        <v>1.355925925925926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8"/>
        <v>40357.208333333336</v>
      </c>
      <c r="O145" s="13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 s="12">
        <v>9000</v>
      </c>
      <c r="E146" s="6">
        <v>11619</v>
      </c>
      <c r="F146" s="4">
        <f t="shared" si="10"/>
        <v>1.2909999999999999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8"/>
        <v>43633.208333333328</v>
      </c>
      <c r="O146" s="13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 s="12">
        <v>25000</v>
      </c>
      <c r="E147" s="6">
        <v>59128</v>
      </c>
      <c r="F147" s="4">
        <f t="shared" si="10"/>
        <v>2.3651200000000001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8"/>
        <v>41889.208333333336</v>
      </c>
      <c r="O147" s="13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 s="12">
        <v>8800</v>
      </c>
      <c r="E148" s="6">
        <v>1518</v>
      </c>
      <c r="F148" s="4">
        <f t="shared" si="10"/>
        <v>0.17249999999999999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8"/>
        <v>40855.25</v>
      </c>
      <c r="O148" s="13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 s="12">
        <v>8300</v>
      </c>
      <c r="E149" s="6">
        <v>9337</v>
      </c>
      <c r="F149" s="4">
        <f t="shared" si="10"/>
        <v>1.1249397590361445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8"/>
        <v>42534.208333333328</v>
      </c>
      <c r="O149" s="13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 s="12">
        <v>9300</v>
      </c>
      <c r="E150" s="6">
        <v>11255</v>
      </c>
      <c r="F150" s="4">
        <f t="shared" si="10"/>
        <v>1.2102150537634409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8"/>
        <v>42941.208333333328</v>
      </c>
      <c r="O150" s="13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 s="12">
        <v>6200</v>
      </c>
      <c r="E151" s="6">
        <v>13632</v>
      </c>
      <c r="F151" s="4">
        <f t="shared" si="10"/>
        <v>2.1987096774193549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8"/>
        <v>41275.25</v>
      </c>
      <c r="O151" s="13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 s="12">
        <v>100</v>
      </c>
      <c r="E152" s="6">
        <v>1</v>
      </c>
      <c r="F152" s="4">
        <f t="shared" si="10"/>
        <v>0.01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8"/>
        <v>43450.25</v>
      </c>
      <c r="O152" s="13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 s="12">
        <v>137200</v>
      </c>
      <c r="E153" s="6">
        <v>88037</v>
      </c>
      <c r="F153" s="4">
        <f t="shared" si="10"/>
        <v>0.64166909620991253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8"/>
        <v>41799.208333333336</v>
      </c>
      <c r="O153" s="13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 s="12">
        <v>41500</v>
      </c>
      <c r="E154" s="6">
        <v>175573</v>
      </c>
      <c r="F154" s="4">
        <f t="shared" si="10"/>
        <v>4.2306746987951804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8"/>
        <v>42783.25</v>
      </c>
      <c r="O154" s="13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 s="12">
        <v>189400</v>
      </c>
      <c r="E155" s="6">
        <v>176112</v>
      </c>
      <c r="F155" s="4">
        <f t="shared" si="10"/>
        <v>0.92984160506863778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8"/>
        <v>41201.208333333336</v>
      </c>
      <c r="O155" s="13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 s="12">
        <v>171300</v>
      </c>
      <c r="E156" s="6">
        <v>100650</v>
      </c>
      <c r="F156" s="4">
        <f t="shared" si="10"/>
        <v>0.58756567425569173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8"/>
        <v>42502.208333333328</v>
      </c>
      <c r="O156" s="13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 s="12">
        <v>139500</v>
      </c>
      <c r="E157" s="6">
        <v>90706</v>
      </c>
      <c r="F157" s="4">
        <f t="shared" si="10"/>
        <v>0.65022222222222226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8"/>
        <v>40262.208333333336</v>
      </c>
      <c r="O157" s="13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 s="12">
        <v>36400</v>
      </c>
      <c r="E158" s="6">
        <v>26914</v>
      </c>
      <c r="F158" s="4">
        <f t="shared" si="10"/>
        <v>0.73939560439560437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8"/>
        <v>43743.208333333328</v>
      </c>
      <c r="O158" s="13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 s="12">
        <v>4200</v>
      </c>
      <c r="E159" s="6">
        <v>2212</v>
      </c>
      <c r="F159" s="4">
        <f t="shared" si="10"/>
        <v>0.52666666666666662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8"/>
        <v>41638.25</v>
      </c>
      <c r="O159" s="13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 s="12">
        <v>2100</v>
      </c>
      <c r="E160" s="6">
        <v>4640</v>
      </c>
      <c r="F160" s="4">
        <f t="shared" si="10"/>
        <v>2.2095238095238097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8"/>
        <v>42346.25</v>
      </c>
      <c r="O160" s="13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 s="12">
        <v>191200</v>
      </c>
      <c r="E161" s="6">
        <v>191222</v>
      </c>
      <c r="F161" s="4">
        <f t="shared" si="10"/>
        <v>1.0001150627615063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8"/>
        <v>43551.208333333328</v>
      </c>
      <c r="O161" s="13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 s="12">
        <v>8000</v>
      </c>
      <c r="E162" s="6">
        <v>12985</v>
      </c>
      <c r="F162" s="4">
        <f t="shared" si="10"/>
        <v>1.6231249999999999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8"/>
        <v>43582.208333333328</v>
      </c>
      <c r="O162" s="13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 s="12">
        <v>5500</v>
      </c>
      <c r="E163" s="6">
        <v>4300</v>
      </c>
      <c r="F163" s="4">
        <f t="shared" si="10"/>
        <v>0.78181818181818186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8"/>
        <v>42270.208333333328</v>
      </c>
      <c r="O163" s="13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 s="12">
        <v>6100</v>
      </c>
      <c r="E164" s="6">
        <v>9134</v>
      </c>
      <c r="F164" s="4">
        <f t="shared" si="10"/>
        <v>1.4973770491803278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8"/>
        <v>43442.25</v>
      </c>
      <c r="O164" s="13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 s="12">
        <v>3500</v>
      </c>
      <c r="E165" s="6">
        <v>8864</v>
      </c>
      <c r="F165" s="4">
        <f t="shared" si="10"/>
        <v>2.5325714285714285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8"/>
        <v>43028.208333333328</v>
      </c>
      <c r="O165" s="13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 s="12">
        <v>150500</v>
      </c>
      <c r="E166" s="6">
        <v>150755</v>
      </c>
      <c r="F166" s="4">
        <f t="shared" si="10"/>
        <v>1.0016943521594683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8"/>
        <v>43016.208333333328</v>
      </c>
      <c r="O166" s="13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 s="12">
        <v>90400</v>
      </c>
      <c r="E167" s="6">
        <v>110279</v>
      </c>
      <c r="F167" s="4">
        <f t="shared" si="10"/>
        <v>1.2199004424778761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8"/>
        <v>42948.208333333328</v>
      </c>
      <c r="O167" s="13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 s="12">
        <v>9800</v>
      </c>
      <c r="E168" s="6">
        <v>13439</v>
      </c>
      <c r="F168" s="4">
        <f t="shared" si="10"/>
        <v>1.3713265306122449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8"/>
        <v>40534.25</v>
      </c>
      <c r="O168" s="13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 s="12">
        <v>2600</v>
      </c>
      <c r="E169" s="6">
        <v>10804</v>
      </c>
      <c r="F169" s="4">
        <f t="shared" si="10"/>
        <v>4.155384615384615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8"/>
        <v>41435.208333333336</v>
      </c>
      <c r="O169" s="13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 s="12">
        <v>128100</v>
      </c>
      <c r="E170" s="6">
        <v>40107</v>
      </c>
      <c r="F170" s="4">
        <f t="shared" si="10"/>
        <v>0.3130913348946136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8"/>
        <v>43518.25</v>
      </c>
      <c r="O170" s="13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 s="12">
        <v>23300</v>
      </c>
      <c r="E171" s="6">
        <v>98811</v>
      </c>
      <c r="F171" s="4">
        <f t="shared" si="10"/>
        <v>4.240815450643777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8"/>
        <v>41077.208333333336</v>
      </c>
      <c r="O171" s="13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 s="12">
        <v>188100</v>
      </c>
      <c r="E172" s="6">
        <v>5528</v>
      </c>
      <c r="F172" s="4">
        <f t="shared" si="10"/>
        <v>2.9388623072833599E-2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8"/>
        <v>42950.208333333328</v>
      </c>
      <c r="O172" s="13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 s="12">
        <v>4900</v>
      </c>
      <c r="E173" s="6">
        <v>521</v>
      </c>
      <c r="F173" s="4">
        <f t="shared" si="10"/>
        <v>0.1063265306122449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8"/>
        <v>41718.208333333336</v>
      </c>
      <c r="O173" s="13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 s="12">
        <v>800</v>
      </c>
      <c r="E174" s="6">
        <v>663</v>
      </c>
      <c r="F174" s="4">
        <f t="shared" si="10"/>
        <v>0.82874999999999999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8"/>
        <v>41839.208333333336</v>
      </c>
      <c r="O174" s="13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 s="12">
        <v>96700</v>
      </c>
      <c r="E175" s="6">
        <v>157635</v>
      </c>
      <c r="F175" s="4">
        <f t="shared" si="10"/>
        <v>1.6301447776628748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8"/>
        <v>41412.208333333336</v>
      </c>
      <c r="O175" s="13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 s="12">
        <v>600</v>
      </c>
      <c r="E176" s="6">
        <v>5368</v>
      </c>
      <c r="F176" s="4">
        <f t="shared" si="10"/>
        <v>8.9466666666666672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8"/>
        <v>42282.208333333328</v>
      </c>
      <c r="O176" s="13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 s="12">
        <v>181200</v>
      </c>
      <c r="E177" s="6">
        <v>47459</v>
      </c>
      <c r="F177" s="4">
        <f t="shared" si="10"/>
        <v>0.26191501103752757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8"/>
        <v>42613.208333333328</v>
      </c>
      <c r="O177" s="13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 s="12">
        <v>115000</v>
      </c>
      <c r="E178" s="6">
        <v>86060</v>
      </c>
      <c r="F178" s="4">
        <f t="shared" si="10"/>
        <v>0.74834782608695649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8"/>
        <v>42616.208333333328</v>
      </c>
      <c r="O178" s="13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 s="12">
        <v>38800</v>
      </c>
      <c r="E179" s="6">
        <v>161593</v>
      </c>
      <c r="F179" s="4">
        <f t="shared" si="10"/>
        <v>4.1647680412371137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8"/>
        <v>40497.25</v>
      </c>
      <c r="O179" s="13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 s="12">
        <v>7200</v>
      </c>
      <c r="E180" s="6">
        <v>6927</v>
      </c>
      <c r="F180" s="4">
        <f t="shared" si="10"/>
        <v>0.96208333333333329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8"/>
        <v>42999.208333333328</v>
      </c>
      <c r="O180" s="13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 s="12">
        <v>44500</v>
      </c>
      <c r="E181" s="6">
        <v>159185</v>
      </c>
      <c r="F181" s="4">
        <f t="shared" si="10"/>
        <v>3.5771910112359548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8"/>
        <v>41350.208333333336</v>
      </c>
      <c r="O181" s="13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 s="12">
        <v>56000</v>
      </c>
      <c r="E182" s="6">
        <v>172736</v>
      </c>
      <c r="F182" s="4">
        <f t="shared" si="10"/>
        <v>3.0845714285714285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8"/>
        <v>40259.208333333336</v>
      </c>
      <c r="O182" s="13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 s="12">
        <v>8600</v>
      </c>
      <c r="E183" s="6">
        <v>5315</v>
      </c>
      <c r="F183" s="4">
        <f t="shared" si="10"/>
        <v>0.61802325581395345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8"/>
        <v>43012.208333333328</v>
      </c>
      <c r="O183" s="13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 s="12">
        <v>27100</v>
      </c>
      <c r="E184" s="6">
        <v>195750</v>
      </c>
      <c r="F184" s="4">
        <f t="shared" si="10"/>
        <v>7.2232472324723247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8"/>
        <v>43631.208333333328</v>
      </c>
      <c r="O184" s="13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 s="12">
        <v>5100</v>
      </c>
      <c r="E185" s="6">
        <v>3525</v>
      </c>
      <c r="F185" s="4">
        <f t="shared" si="10"/>
        <v>0.69117647058823528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8"/>
        <v>40430.208333333336</v>
      </c>
      <c r="O185" s="13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 s="12">
        <v>3600</v>
      </c>
      <c r="E186" s="6">
        <v>10550</v>
      </c>
      <c r="F186" s="4">
        <f t="shared" si="10"/>
        <v>2.9305555555555554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8"/>
        <v>43588.208333333328</v>
      </c>
      <c r="O186" s="13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 s="12">
        <v>1000</v>
      </c>
      <c r="E187" s="6">
        <v>718</v>
      </c>
      <c r="F187" s="4">
        <f t="shared" si="10"/>
        <v>0.71799999999999997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8"/>
        <v>43233.208333333328</v>
      </c>
      <c r="O187" s="13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 s="12">
        <v>88800</v>
      </c>
      <c r="E188" s="6">
        <v>28358</v>
      </c>
      <c r="F188" s="4">
        <f t="shared" si="10"/>
        <v>0.31934684684684683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8"/>
        <v>41782.208333333336</v>
      </c>
      <c r="O188" s="13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 s="12">
        <v>60200</v>
      </c>
      <c r="E189" s="6">
        <v>138384</v>
      </c>
      <c r="F189" s="4">
        <f t="shared" si="10"/>
        <v>2.2987375415282392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8"/>
        <v>41328.25</v>
      </c>
      <c r="O189" s="13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 s="12">
        <v>8200</v>
      </c>
      <c r="E190" s="6">
        <v>2625</v>
      </c>
      <c r="F190" s="4">
        <f t="shared" si="10"/>
        <v>0.3201219512195122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8"/>
        <v>41975.25</v>
      </c>
      <c r="O190" s="13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 s="12">
        <v>191300</v>
      </c>
      <c r="E191" s="6">
        <v>45004</v>
      </c>
      <c r="F191" s="4">
        <f t="shared" si="10"/>
        <v>0.23525352848928385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8"/>
        <v>42433.25</v>
      </c>
      <c r="O191" s="13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 s="12">
        <v>3700</v>
      </c>
      <c r="E192" s="6">
        <v>2538</v>
      </c>
      <c r="F192" s="4">
        <f t="shared" si="10"/>
        <v>0.68594594594594593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8"/>
        <v>41429.208333333336</v>
      </c>
      <c r="O192" s="13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 s="12">
        <v>8400</v>
      </c>
      <c r="E193" s="6">
        <v>3188</v>
      </c>
      <c r="F193" s="4">
        <f t="shared" si="10"/>
        <v>0.37952380952380954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8"/>
        <v>43536.208333333328</v>
      </c>
      <c r="O193" s="13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 s="12">
        <v>42600</v>
      </c>
      <c r="E194" s="6">
        <v>8517</v>
      </c>
      <c r="F194" s="4">
        <f t="shared" si="10"/>
        <v>0.19992957746478873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ref="N194:N257" si="12">((((L194/60)/60)/24)+DATE(1970,1,1))</f>
        <v>41817.208333333336</v>
      </c>
      <c r="O194" s="13">
        <f t="shared" ref="O194:O257" si="13">((((M194/60)/60)/24)+DATE(1970,1,1))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 s="12">
        <v>6600</v>
      </c>
      <c r="E195" s="6">
        <v>3012</v>
      </c>
      <c r="F195" s="4">
        <f t="shared" ref="F195:F258" si="14">E195/D195</f>
        <v>0.45636363636363636</v>
      </c>
      <c r="G195" t="s">
        <v>14</v>
      </c>
      <c r="H195">
        <v>65</v>
      </c>
      <c r="I195" s="6">
        <f t="shared" ref="I195:I258" si="15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si="12"/>
        <v>43198.208333333328</v>
      </c>
      <c r="O195" s="13">
        <f t="shared" si="13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 s="12">
        <v>7100</v>
      </c>
      <c r="E196" s="6">
        <v>8716</v>
      </c>
      <c r="F196" s="4">
        <f t="shared" si="14"/>
        <v>1.227605633802817</v>
      </c>
      <c r="G196" t="s">
        <v>20</v>
      </c>
      <c r="H196">
        <v>126</v>
      </c>
      <c r="I196" s="6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2"/>
        <v>42261.208333333328</v>
      </c>
      <c r="O196" s="13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 s="12">
        <v>15800</v>
      </c>
      <c r="E197" s="6">
        <v>57157</v>
      </c>
      <c r="F197" s="4">
        <f t="shared" si="14"/>
        <v>3.61753164556962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2"/>
        <v>43310.208333333328</v>
      </c>
      <c r="O197" s="13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 s="12">
        <v>8200</v>
      </c>
      <c r="E198" s="6">
        <v>5178</v>
      </c>
      <c r="F198" s="4">
        <f t="shared" si="14"/>
        <v>0.63146341463414635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2"/>
        <v>42616.208333333328</v>
      </c>
      <c r="O198" s="13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 s="12">
        <v>54700</v>
      </c>
      <c r="E199" s="6">
        <v>163118</v>
      </c>
      <c r="F199" s="4">
        <f t="shared" si="14"/>
        <v>2.9820475319926874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2"/>
        <v>42909.208333333328</v>
      </c>
      <c r="O199" s="13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 s="12">
        <v>63200</v>
      </c>
      <c r="E200" s="6">
        <v>6041</v>
      </c>
      <c r="F200" s="4">
        <f t="shared" si="14"/>
        <v>9.5585443037974685E-2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2"/>
        <v>40396.208333333336</v>
      </c>
      <c r="O200" s="13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 s="12">
        <v>1800</v>
      </c>
      <c r="E201" s="6">
        <v>968</v>
      </c>
      <c r="F201" s="4">
        <f t="shared" si="14"/>
        <v>0.5377777777777778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2"/>
        <v>42192.208333333328</v>
      </c>
      <c r="O201" s="13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 s="12">
        <v>100</v>
      </c>
      <c r="E202" s="6">
        <v>2</v>
      </c>
      <c r="F202" s="4">
        <f t="shared" si="14"/>
        <v>0.02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2"/>
        <v>40262.208333333336</v>
      </c>
      <c r="O202" s="13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 s="12">
        <v>2100</v>
      </c>
      <c r="E203" s="6">
        <v>14305</v>
      </c>
      <c r="F203" s="4">
        <f t="shared" si="14"/>
        <v>6.8119047619047617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2"/>
        <v>41845.208333333336</v>
      </c>
      <c r="O203" s="13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 s="12">
        <v>8300</v>
      </c>
      <c r="E204" s="6">
        <v>6543</v>
      </c>
      <c r="F204" s="4">
        <f t="shared" si="14"/>
        <v>0.78831325301204824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2"/>
        <v>40818.208333333336</v>
      </c>
      <c r="O204" s="13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 s="12">
        <v>143900</v>
      </c>
      <c r="E205" s="6">
        <v>193413</v>
      </c>
      <c r="F205" s="4">
        <f t="shared" si="14"/>
        <v>1.3440792216817234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2"/>
        <v>42752.25</v>
      </c>
      <c r="O205" s="13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 s="12">
        <v>75000</v>
      </c>
      <c r="E206" s="6">
        <v>2529</v>
      </c>
      <c r="F206" s="4">
        <f t="shared" si="14"/>
        <v>3.372E-2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2"/>
        <v>40636.208333333336</v>
      </c>
      <c r="O206" s="13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 s="12">
        <v>1300</v>
      </c>
      <c r="E207" s="6">
        <v>5614</v>
      </c>
      <c r="F207" s="4">
        <f t="shared" si="14"/>
        <v>4.3184615384615386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2"/>
        <v>43390.208333333328</v>
      </c>
      <c r="O207" s="13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 s="12">
        <v>9000</v>
      </c>
      <c r="E208" s="6">
        <v>3496</v>
      </c>
      <c r="F208" s="4">
        <f t="shared" si="14"/>
        <v>0.38844444444444443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2"/>
        <v>40236.25</v>
      </c>
      <c r="O208" s="13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 s="12">
        <v>1000</v>
      </c>
      <c r="E209" s="6">
        <v>4257</v>
      </c>
      <c r="F209" s="4">
        <f t="shared" si="14"/>
        <v>4.2569999999999997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2"/>
        <v>43340.208333333328</v>
      </c>
      <c r="O209" s="13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 s="12">
        <v>196900</v>
      </c>
      <c r="E210" s="6">
        <v>199110</v>
      </c>
      <c r="F210" s="4">
        <f t="shared" si="14"/>
        <v>1.0112239715591671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2"/>
        <v>43048.25</v>
      </c>
      <c r="O210" s="13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 s="12">
        <v>194500</v>
      </c>
      <c r="E211" s="6">
        <v>41212</v>
      </c>
      <c r="F211" s="4">
        <f t="shared" si="14"/>
        <v>0.21188688946015424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2"/>
        <v>42496.208333333328</v>
      </c>
      <c r="O211" s="13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 s="12">
        <v>9400</v>
      </c>
      <c r="E212" s="6">
        <v>6338</v>
      </c>
      <c r="F212" s="4">
        <f t="shared" si="14"/>
        <v>0.67425531914893622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2"/>
        <v>42797.25</v>
      </c>
      <c r="O212" s="13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 s="12">
        <v>104400</v>
      </c>
      <c r="E213" s="6">
        <v>99100</v>
      </c>
      <c r="F213" s="4">
        <f t="shared" si="14"/>
        <v>0.9492337164750958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2"/>
        <v>41513.208333333336</v>
      </c>
      <c r="O213" s="13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 s="12">
        <v>8100</v>
      </c>
      <c r="E214" s="6">
        <v>12300</v>
      </c>
      <c r="F214" s="4">
        <f t="shared" si="14"/>
        <v>1.5185185185185186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2"/>
        <v>43814.25</v>
      </c>
      <c r="O214" s="13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 s="12">
        <v>87900</v>
      </c>
      <c r="E215" s="6">
        <v>171549</v>
      </c>
      <c r="F215" s="4">
        <f t="shared" si="14"/>
        <v>1.9516382252559727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2"/>
        <v>40488.208333333336</v>
      </c>
      <c r="O215" s="13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 s="12">
        <v>1400</v>
      </c>
      <c r="E216" s="6">
        <v>14324</v>
      </c>
      <c r="F216" s="4">
        <f t="shared" si="14"/>
        <v>10.231428571428571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2"/>
        <v>40409.208333333336</v>
      </c>
      <c r="O216" s="13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 s="12">
        <v>156800</v>
      </c>
      <c r="E217" s="6">
        <v>6024</v>
      </c>
      <c r="F217" s="4">
        <f t="shared" si="14"/>
        <v>3.8418367346938778E-2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2"/>
        <v>43509.25</v>
      </c>
      <c r="O217" s="13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 s="12">
        <v>121700</v>
      </c>
      <c r="E218" s="6">
        <v>188721</v>
      </c>
      <c r="F218" s="4">
        <f t="shared" si="14"/>
        <v>1.5507066557107643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2"/>
        <v>40869.25</v>
      </c>
      <c r="O218" s="13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 s="12">
        <v>129400</v>
      </c>
      <c r="E219" s="6">
        <v>57911</v>
      </c>
      <c r="F219" s="4">
        <f t="shared" si="14"/>
        <v>0.44753477588871715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2"/>
        <v>43583.208333333328</v>
      </c>
      <c r="O219" s="13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 s="12">
        <v>5700</v>
      </c>
      <c r="E220" s="6">
        <v>12309</v>
      </c>
      <c r="F220" s="4">
        <f t="shared" si="14"/>
        <v>2.1594736842105262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2"/>
        <v>40858.25</v>
      </c>
      <c r="O220" s="13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 s="12">
        <v>41700</v>
      </c>
      <c r="E221" s="6">
        <v>138497</v>
      </c>
      <c r="F221" s="4">
        <f t="shared" si="14"/>
        <v>3.3212709832134291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2"/>
        <v>41137.208333333336</v>
      </c>
      <c r="O221" s="13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 s="12">
        <v>7900</v>
      </c>
      <c r="E222" s="6">
        <v>667</v>
      </c>
      <c r="F222" s="4">
        <f t="shared" si="14"/>
        <v>8.4430379746835441E-2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2"/>
        <v>40725.208333333336</v>
      </c>
      <c r="O222" s="13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 s="12">
        <v>121500</v>
      </c>
      <c r="E223" s="6">
        <v>119830</v>
      </c>
      <c r="F223" s="4">
        <f t="shared" si="14"/>
        <v>0.9862551440329218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2"/>
        <v>41081.208333333336</v>
      </c>
      <c r="O223" s="13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 s="12">
        <v>4800</v>
      </c>
      <c r="E224" s="6">
        <v>6623</v>
      </c>
      <c r="F224" s="4">
        <f t="shared" si="14"/>
        <v>1.3797916666666667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2"/>
        <v>41914.208333333336</v>
      </c>
      <c r="O224" s="13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 s="12">
        <v>87300</v>
      </c>
      <c r="E225" s="6">
        <v>81897</v>
      </c>
      <c r="F225" s="4">
        <f t="shared" si="14"/>
        <v>0.93810996563573879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2"/>
        <v>42445.208333333328</v>
      </c>
      <c r="O225" s="13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 s="12">
        <v>46300</v>
      </c>
      <c r="E226" s="6">
        <v>186885</v>
      </c>
      <c r="F226" s="4">
        <f t="shared" si="14"/>
        <v>4.0363930885529156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2"/>
        <v>41906.208333333336</v>
      </c>
      <c r="O226" s="13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 s="12">
        <v>67800</v>
      </c>
      <c r="E227" s="6">
        <v>176398</v>
      </c>
      <c r="F227" s="4">
        <f t="shared" si="14"/>
        <v>2.6017404129793511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2"/>
        <v>41762.208333333336</v>
      </c>
      <c r="O227" s="13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 s="12">
        <v>3000</v>
      </c>
      <c r="E228" s="6">
        <v>10999</v>
      </c>
      <c r="F228" s="4">
        <f t="shared" si="14"/>
        <v>3.6663333333333332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2"/>
        <v>40276.208333333336</v>
      </c>
      <c r="O228" s="13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 s="12">
        <v>60900</v>
      </c>
      <c r="E229" s="6">
        <v>102751</v>
      </c>
      <c r="F229" s="4">
        <f t="shared" si="14"/>
        <v>1.687208538587849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2"/>
        <v>42139.208333333328</v>
      </c>
      <c r="O229" s="13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 s="12">
        <v>137900</v>
      </c>
      <c r="E230" s="6">
        <v>165352</v>
      </c>
      <c r="F230" s="4">
        <f t="shared" si="14"/>
        <v>1.1990717911530093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2"/>
        <v>42613.208333333328</v>
      </c>
      <c r="O230" s="13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 s="12">
        <v>85600</v>
      </c>
      <c r="E231" s="6">
        <v>165798</v>
      </c>
      <c r="F231" s="4">
        <f t="shared" si="14"/>
        <v>1.936892523364486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2"/>
        <v>42887.208333333328</v>
      </c>
      <c r="O231" s="13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 s="12">
        <v>2400</v>
      </c>
      <c r="E232" s="6">
        <v>10084</v>
      </c>
      <c r="F232" s="4">
        <f t="shared" si="14"/>
        <v>4.2016666666666671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2"/>
        <v>43805.25</v>
      </c>
      <c r="O232" s="13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 s="12">
        <v>7200</v>
      </c>
      <c r="E233" s="6">
        <v>5523</v>
      </c>
      <c r="F233" s="4">
        <f t="shared" si="14"/>
        <v>0.76708333333333334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2"/>
        <v>41415.208333333336</v>
      </c>
      <c r="O233" s="13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 s="12">
        <v>3400</v>
      </c>
      <c r="E234" s="6">
        <v>5823</v>
      </c>
      <c r="F234" s="4">
        <f t="shared" si="14"/>
        <v>1.7126470588235294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2"/>
        <v>42576.208333333328</v>
      </c>
      <c r="O234" s="13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 s="12">
        <v>3800</v>
      </c>
      <c r="E235" s="6">
        <v>6000</v>
      </c>
      <c r="F235" s="4">
        <f t="shared" si="14"/>
        <v>1.5789473684210527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2"/>
        <v>40706.208333333336</v>
      </c>
      <c r="O235" s="13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 s="12">
        <v>7500</v>
      </c>
      <c r="E236" s="6">
        <v>8181</v>
      </c>
      <c r="F236" s="4">
        <f t="shared" si="14"/>
        <v>1.0908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2"/>
        <v>42969.208333333328</v>
      </c>
      <c r="O236" s="13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 s="12">
        <v>8600</v>
      </c>
      <c r="E237" s="6">
        <v>3589</v>
      </c>
      <c r="F237" s="4">
        <f t="shared" si="14"/>
        <v>0.41732558139534881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2"/>
        <v>42779.25</v>
      </c>
      <c r="O237" s="13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 s="12">
        <v>39500</v>
      </c>
      <c r="E238" s="6">
        <v>4323</v>
      </c>
      <c r="F238" s="4">
        <f t="shared" si="14"/>
        <v>0.10944303797468355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2"/>
        <v>43641.208333333328</v>
      </c>
      <c r="O238" s="13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 s="12">
        <v>9300</v>
      </c>
      <c r="E239" s="6">
        <v>14822</v>
      </c>
      <c r="F239" s="4">
        <f t="shared" si="14"/>
        <v>1.593763440860215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2"/>
        <v>41754.208333333336</v>
      </c>
      <c r="O239" s="13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 s="12">
        <v>2400</v>
      </c>
      <c r="E240" s="6">
        <v>10138</v>
      </c>
      <c r="F240" s="4">
        <f t="shared" si="14"/>
        <v>4.2241666666666671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2"/>
        <v>43083.25</v>
      </c>
      <c r="O240" s="13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 s="12">
        <v>3200</v>
      </c>
      <c r="E241" s="6">
        <v>3127</v>
      </c>
      <c r="F241" s="4">
        <f t="shared" si="14"/>
        <v>0.97718749999999999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2"/>
        <v>42245.208333333328</v>
      </c>
      <c r="O241" s="13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 s="12">
        <v>29400</v>
      </c>
      <c r="E242" s="6">
        <v>123124</v>
      </c>
      <c r="F242" s="4">
        <f t="shared" si="14"/>
        <v>4.1878911564625847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2"/>
        <v>40396.208333333336</v>
      </c>
      <c r="O242" s="13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 s="12">
        <v>168500</v>
      </c>
      <c r="E243" s="6">
        <v>171729</v>
      </c>
      <c r="F243" s="4">
        <f t="shared" si="14"/>
        <v>1.0191632047477746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2"/>
        <v>41742.208333333336</v>
      </c>
      <c r="O243" s="13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 s="12">
        <v>8400</v>
      </c>
      <c r="E244" s="6">
        <v>10729</v>
      </c>
      <c r="F244" s="4">
        <f t="shared" si="14"/>
        <v>1.2772619047619047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2"/>
        <v>42865.208333333328</v>
      </c>
      <c r="O244" s="13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 s="12">
        <v>2300</v>
      </c>
      <c r="E245" s="6">
        <v>10240</v>
      </c>
      <c r="F245" s="4">
        <f t="shared" si="14"/>
        <v>4.4521739130434783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2"/>
        <v>43163.25</v>
      </c>
      <c r="O245" s="13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 s="12">
        <v>700</v>
      </c>
      <c r="E246" s="6">
        <v>3988</v>
      </c>
      <c r="F246" s="4">
        <f t="shared" si="14"/>
        <v>5.6971428571428575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2"/>
        <v>41834.208333333336</v>
      </c>
      <c r="O246" s="13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 s="12">
        <v>2900</v>
      </c>
      <c r="E247" s="6">
        <v>14771</v>
      </c>
      <c r="F247" s="4">
        <f t="shared" si="14"/>
        <v>5.0934482758620687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2"/>
        <v>41736.208333333336</v>
      </c>
      <c r="O247" s="13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 s="12">
        <v>4500</v>
      </c>
      <c r="E248" s="6">
        <v>14649</v>
      </c>
      <c r="F248" s="4">
        <f t="shared" si="14"/>
        <v>3.2553333333333332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2"/>
        <v>41491.208333333336</v>
      </c>
      <c r="O248" s="13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 s="12">
        <v>19800</v>
      </c>
      <c r="E249" s="6">
        <v>184658</v>
      </c>
      <c r="F249" s="4">
        <f t="shared" si="14"/>
        <v>9.3261616161616168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2"/>
        <v>42726.25</v>
      </c>
      <c r="O249" s="13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 s="12">
        <v>6200</v>
      </c>
      <c r="E250" s="6">
        <v>13103</v>
      </c>
      <c r="F250" s="4">
        <f t="shared" si="14"/>
        <v>2.1133870967741935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2"/>
        <v>42004.25</v>
      </c>
      <c r="O250" s="13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 s="12">
        <v>61500</v>
      </c>
      <c r="E251" s="6">
        <v>168095</v>
      </c>
      <c r="F251" s="4">
        <f t="shared" si="14"/>
        <v>2.7332520325203253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2"/>
        <v>42006.25</v>
      </c>
      <c r="O251" s="13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 s="12">
        <v>100</v>
      </c>
      <c r="E252" s="6">
        <v>3</v>
      </c>
      <c r="F252" s="4">
        <f t="shared" si="14"/>
        <v>0.03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2"/>
        <v>40203.25</v>
      </c>
      <c r="O252" s="13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 s="12">
        <v>7100</v>
      </c>
      <c r="E253" s="6">
        <v>3840</v>
      </c>
      <c r="F253" s="4">
        <f t="shared" si="14"/>
        <v>0.54084507042253516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2"/>
        <v>41252.25</v>
      </c>
      <c r="O253" s="13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 s="12">
        <v>1000</v>
      </c>
      <c r="E254" s="6">
        <v>6263</v>
      </c>
      <c r="F254" s="4">
        <f t="shared" si="14"/>
        <v>6.2629999999999999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2"/>
        <v>41572.208333333336</v>
      </c>
      <c r="O254" s="13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 s="12">
        <v>121500</v>
      </c>
      <c r="E255" s="6">
        <v>108161</v>
      </c>
      <c r="F255" s="4">
        <f t="shared" si="14"/>
        <v>0.8902139917695473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2"/>
        <v>40641.208333333336</v>
      </c>
      <c r="O255" s="13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 s="12">
        <v>4600</v>
      </c>
      <c r="E256" s="6">
        <v>8505</v>
      </c>
      <c r="F256" s="4">
        <f t="shared" si="14"/>
        <v>1.8489130434782608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2"/>
        <v>42787.25</v>
      </c>
      <c r="O256" s="13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 s="12">
        <v>80500</v>
      </c>
      <c r="E257" s="6">
        <v>96735</v>
      </c>
      <c r="F257" s="4">
        <f t="shared" si="14"/>
        <v>1.2016770186335404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2"/>
        <v>40590.25</v>
      </c>
      <c r="O257" s="13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 s="12">
        <v>4100</v>
      </c>
      <c r="E258" s="6">
        <v>959</v>
      </c>
      <c r="F258" s="4">
        <f t="shared" si="14"/>
        <v>0.23390243902439026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ref="N258:N321" si="16">((((L258/60)/60)/24)+DATE(1970,1,1))</f>
        <v>42393.25</v>
      </c>
      <c r="O258" s="13">
        <f t="shared" ref="O258:O321" si="17">((((M258/60)/60)/24)+DATE(1970,1,1))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 s="12">
        <v>5700</v>
      </c>
      <c r="E259" s="6">
        <v>8322</v>
      </c>
      <c r="F259" s="4">
        <f t="shared" ref="F259:F322" si="18">E259/D259</f>
        <v>1.46</v>
      </c>
      <c r="G259" t="s">
        <v>20</v>
      </c>
      <c r="H259">
        <v>92</v>
      </c>
      <c r="I259" s="6">
        <f t="shared" ref="I259:I322" si="1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si="16"/>
        <v>41338.25</v>
      </c>
      <c r="O259" s="13">
        <f t="shared" si="17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 s="12">
        <v>5000</v>
      </c>
      <c r="E260" s="6">
        <v>13424</v>
      </c>
      <c r="F260" s="4">
        <f t="shared" si="18"/>
        <v>2.6848000000000001</v>
      </c>
      <c r="G260" t="s">
        <v>20</v>
      </c>
      <c r="H260">
        <v>186</v>
      </c>
      <c r="I260" s="6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6"/>
        <v>42712.25</v>
      </c>
      <c r="O260" s="13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 s="12">
        <v>1800</v>
      </c>
      <c r="E261" s="6">
        <v>10755</v>
      </c>
      <c r="F261" s="4">
        <f t="shared" si="18"/>
        <v>5.9749999999999996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6"/>
        <v>41251.25</v>
      </c>
      <c r="O261" s="13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 s="12">
        <v>6300</v>
      </c>
      <c r="E262" s="6">
        <v>9935</v>
      </c>
      <c r="F262" s="4">
        <f t="shared" si="18"/>
        <v>1.5769841269841269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6"/>
        <v>41180.208333333336</v>
      </c>
      <c r="O262" s="13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 s="12">
        <v>84300</v>
      </c>
      <c r="E263" s="6">
        <v>26303</v>
      </c>
      <c r="F263" s="4">
        <f t="shared" si="18"/>
        <v>0.31201660735468567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6"/>
        <v>40415.208333333336</v>
      </c>
      <c r="O263" s="13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 s="12">
        <v>1700</v>
      </c>
      <c r="E264" s="6">
        <v>5328</v>
      </c>
      <c r="F264" s="4">
        <f t="shared" si="18"/>
        <v>3.1341176470588237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6"/>
        <v>40638.208333333336</v>
      </c>
      <c r="O264" s="13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 s="12">
        <v>2900</v>
      </c>
      <c r="E265" s="6">
        <v>10756</v>
      </c>
      <c r="F265" s="4">
        <f t="shared" si="18"/>
        <v>3.7089655172413791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6"/>
        <v>40187.25</v>
      </c>
      <c r="O265" s="13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 s="12">
        <v>45600</v>
      </c>
      <c r="E266" s="6">
        <v>165375</v>
      </c>
      <c r="F266" s="4">
        <f t="shared" si="18"/>
        <v>3.6266447368421053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6"/>
        <v>41317.25</v>
      </c>
      <c r="O266" s="13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 s="12">
        <v>4900</v>
      </c>
      <c r="E267" s="6">
        <v>6031</v>
      </c>
      <c r="F267" s="4">
        <f t="shared" si="18"/>
        <v>1.2308163265306122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6"/>
        <v>42372.25</v>
      </c>
      <c r="O267" s="13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 s="12">
        <v>111900</v>
      </c>
      <c r="E268" s="6">
        <v>85902</v>
      </c>
      <c r="F268" s="4">
        <f t="shared" si="18"/>
        <v>0.76766756032171579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6"/>
        <v>41950.25</v>
      </c>
      <c r="O268" s="13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 s="12">
        <v>61600</v>
      </c>
      <c r="E269" s="6">
        <v>143910</v>
      </c>
      <c r="F269" s="4">
        <f t="shared" si="18"/>
        <v>2.3362012987012988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6"/>
        <v>41206.208333333336</v>
      </c>
      <c r="O269" s="13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 s="12">
        <v>1500</v>
      </c>
      <c r="E270" s="6">
        <v>2708</v>
      </c>
      <c r="F270" s="4">
        <f t="shared" si="18"/>
        <v>1.8053333333333332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6"/>
        <v>41186.208333333336</v>
      </c>
      <c r="O270" s="13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 s="12">
        <v>3500</v>
      </c>
      <c r="E271" s="6">
        <v>8842</v>
      </c>
      <c r="F271" s="4">
        <f t="shared" si="18"/>
        <v>2.5262857142857142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6"/>
        <v>43496.25</v>
      </c>
      <c r="O271" s="13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 s="12">
        <v>173900</v>
      </c>
      <c r="E272" s="6">
        <v>47260</v>
      </c>
      <c r="F272" s="4">
        <f t="shared" si="18"/>
        <v>0.27176538240368026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6"/>
        <v>40514.25</v>
      </c>
      <c r="O272" s="13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 s="12">
        <v>153700</v>
      </c>
      <c r="E273" s="6">
        <v>1953</v>
      </c>
      <c r="F273" s="4">
        <f t="shared" si="18"/>
        <v>1.2706571242680547E-2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6"/>
        <v>42345.25</v>
      </c>
      <c r="O273" s="13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 s="12">
        <v>51100</v>
      </c>
      <c r="E274" s="6">
        <v>155349</v>
      </c>
      <c r="F274" s="4">
        <f t="shared" si="18"/>
        <v>3.0400978473581213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6"/>
        <v>43656.208333333328</v>
      </c>
      <c r="O274" s="13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 s="12">
        <v>7800</v>
      </c>
      <c r="E275" s="6">
        <v>10704</v>
      </c>
      <c r="F275" s="4">
        <f t="shared" si="18"/>
        <v>1.3723076923076922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6"/>
        <v>42995.208333333328</v>
      </c>
      <c r="O275" s="13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 s="12">
        <v>2400</v>
      </c>
      <c r="E276" s="6">
        <v>773</v>
      </c>
      <c r="F276" s="4">
        <f t="shared" si="18"/>
        <v>0.32208333333333333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6"/>
        <v>43045.25</v>
      </c>
      <c r="O276" s="13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 s="12">
        <v>3900</v>
      </c>
      <c r="E277" s="6">
        <v>9419</v>
      </c>
      <c r="F277" s="4">
        <f t="shared" si="18"/>
        <v>2.4151282051282053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6"/>
        <v>43561.208333333328</v>
      </c>
      <c r="O277" s="13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 s="12">
        <v>5500</v>
      </c>
      <c r="E278" s="6">
        <v>5324</v>
      </c>
      <c r="F278" s="4">
        <f t="shared" si="18"/>
        <v>0.96799999999999997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6"/>
        <v>41018.208333333336</v>
      </c>
      <c r="O278" s="13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 s="12">
        <v>700</v>
      </c>
      <c r="E279" s="6">
        <v>7465</v>
      </c>
      <c r="F279" s="4">
        <f t="shared" si="18"/>
        <v>10.664285714285715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6"/>
        <v>40378.208333333336</v>
      </c>
      <c r="O279" s="13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 s="12">
        <v>2700</v>
      </c>
      <c r="E280" s="6">
        <v>8799</v>
      </c>
      <c r="F280" s="4">
        <f t="shared" si="18"/>
        <v>3.2588888888888889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6"/>
        <v>41239.25</v>
      </c>
      <c r="O280" s="13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 s="12">
        <v>8000</v>
      </c>
      <c r="E281" s="6">
        <v>13656</v>
      </c>
      <c r="F281" s="4">
        <f t="shared" si="18"/>
        <v>1.7070000000000001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6"/>
        <v>43346.208333333328</v>
      </c>
      <c r="O281" s="13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 s="12">
        <v>2500</v>
      </c>
      <c r="E282" s="6">
        <v>14536</v>
      </c>
      <c r="F282" s="4">
        <f t="shared" si="18"/>
        <v>5.8144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6"/>
        <v>43060.25</v>
      </c>
      <c r="O282" s="13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 s="12">
        <v>164500</v>
      </c>
      <c r="E283" s="6">
        <v>150552</v>
      </c>
      <c r="F283" s="4">
        <f t="shared" si="18"/>
        <v>0.91520972644376897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6"/>
        <v>40979.25</v>
      </c>
      <c r="O283" s="13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 s="12">
        <v>8400</v>
      </c>
      <c r="E284" s="6">
        <v>9076</v>
      </c>
      <c r="F284" s="4">
        <f t="shared" si="18"/>
        <v>1.0804761904761904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6"/>
        <v>42701.25</v>
      </c>
      <c r="O284" s="13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 s="12">
        <v>8100</v>
      </c>
      <c r="E285" s="6">
        <v>1517</v>
      </c>
      <c r="F285" s="4">
        <f t="shared" si="18"/>
        <v>0.18728395061728395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6"/>
        <v>42520.208333333328</v>
      </c>
      <c r="O285" s="13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 s="12">
        <v>9800</v>
      </c>
      <c r="E286" s="6">
        <v>8153</v>
      </c>
      <c r="F286" s="4">
        <f t="shared" si="18"/>
        <v>0.83193877551020412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6"/>
        <v>41030.208333333336</v>
      </c>
      <c r="O286" s="13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 s="12">
        <v>900</v>
      </c>
      <c r="E287" s="6">
        <v>6357</v>
      </c>
      <c r="F287" s="4">
        <f t="shared" si="18"/>
        <v>7.0633333333333335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6"/>
        <v>42623.208333333328</v>
      </c>
      <c r="O287" s="13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 s="12">
        <v>112100</v>
      </c>
      <c r="E288" s="6">
        <v>19557</v>
      </c>
      <c r="F288" s="4">
        <f t="shared" si="18"/>
        <v>0.17446030330062445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6"/>
        <v>42697.25</v>
      </c>
      <c r="O288" s="13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 s="12">
        <v>6300</v>
      </c>
      <c r="E289" s="6">
        <v>13213</v>
      </c>
      <c r="F289" s="4">
        <f t="shared" si="18"/>
        <v>2.0973015873015872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6"/>
        <v>42122.208333333328</v>
      </c>
      <c r="O289" s="13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 s="12">
        <v>5600</v>
      </c>
      <c r="E290" s="6">
        <v>5476</v>
      </c>
      <c r="F290" s="4">
        <f t="shared" si="18"/>
        <v>0.97785714285714287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6"/>
        <v>40982.208333333336</v>
      </c>
      <c r="O290" s="13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 s="12">
        <v>800</v>
      </c>
      <c r="E291" s="6">
        <v>13474</v>
      </c>
      <c r="F291" s="4">
        <f t="shared" si="18"/>
        <v>16.842500000000001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6"/>
        <v>42219.208333333328</v>
      </c>
      <c r="O291" s="13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 s="12">
        <v>168600</v>
      </c>
      <c r="E292" s="6">
        <v>91722</v>
      </c>
      <c r="F292" s="4">
        <f t="shared" si="18"/>
        <v>0.54402135231316728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6"/>
        <v>41404.208333333336</v>
      </c>
      <c r="O292" s="13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 s="12">
        <v>1800</v>
      </c>
      <c r="E293" s="6">
        <v>8219</v>
      </c>
      <c r="F293" s="4">
        <f t="shared" si="18"/>
        <v>4.5661111111111108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6"/>
        <v>40831.208333333336</v>
      </c>
      <c r="O293" s="13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 s="12">
        <v>7300</v>
      </c>
      <c r="E294" s="6">
        <v>717</v>
      </c>
      <c r="F294" s="4">
        <f t="shared" si="18"/>
        <v>9.8219178082191785E-2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6"/>
        <v>40984.208333333336</v>
      </c>
      <c r="O294" s="13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 s="12">
        <v>6500</v>
      </c>
      <c r="E295" s="6">
        <v>1065</v>
      </c>
      <c r="F295" s="4">
        <f t="shared" si="18"/>
        <v>0.16384615384615384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6"/>
        <v>40456.208333333336</v>
      </c>
      <c r="O295" s="13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 s="12">
        <v>600</v>
      </c>
      <c r="E296" s="6">
        <v>8038</v>
      </c>
      <c r="F296" s="4">
        <f t="shared" si="18"/>
        <v>13.396666666666667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6"/>
        <v>43399.208333333328</v>
      </c>
      <c r="O296" s="13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 s="12">
        <v>192900</v>
      </c>
      <c r="E297" s="6">
        <v>68769</v>
      </c>
      <c r="F297" s="4">
        <f t="shared" si="18"/>
        <v>0.35650077760497667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6"/>
        <v>41562.208333333336</v>
      </c>
      <c r="O297" s="13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 s="12">
        <v>6100</v>
      </c>
      <c r="E298" s="6">
        <v>3352</v>
      </c>
      <c r="F298" s="4">
        <f t="shared" si="18"/>
        <v>0.54950819672131146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6"/>
        <v>43493.25</v>
      </c>
      <c r="O298" s="13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 s="12">
        <v>7200</v>
      </c>
      <c r="E299" s="6">
        <v>6785</v>
      </c>
      <c r="F299" s="4">
        <f t="shared" si="18"/>
        <v>0.94236111111111109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6"/>
        <v>41653.25</v>
      </c>
      <c r="O299" s="13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 s="12">
        <v>3500</v>
      </c>
      <c r="E300" s="6">
        <v>5037</v>
      </c>
      <c r="F300" s="4">
        <f t="shared" si="18"/>
        <v>1.4391428571428571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6"/>
        <v>42426.25</v>
      </c>
      <c r="O300" s="13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 s="12">
        <v>3800</v>
      </c>
      <c r="E301" s="6">
        <v>1954</v>
      </c>
      <c r="F301" s="4">
        <f t="shared" si="18"/>
        <v>0.51421052631578945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6"/>
        <v>42432.25</v>
      </c>
      <c r="O301" s="13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 s="12">
        <v>100</v>
      </c>
      <c r="E302" s="6">
        <v>5</v>
      </c>
      <c r="F302" s="4">
        <f t="shared" si="18"/>
        <v>0.05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6"/>
        <v>42977.208333333328</v>
      </c>
      <c r="O302" s="13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 s="12">
        <v>900</v>
      </c>
      <c r="E303" s="6">
        <v>12102</v>
      </c>
      <c r="F303" s="4">
        <f t="shared" si="18"/>
        <v>13.446666666666667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6"/>
        <v>42061.25</v>
      </c>
      <c r="O303" s="13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 s="12">
        <v>76100</v>
      </c>
      <c r="E304" s="6">
        <v>24234</v>
      </c>
      <c r="F304" s="4">
        <f t="shared" si="18"/>
        <v>0.31844940867279897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6"/>
        <v>43345.208333333328</v>
      </c>
      <c r="O304" s="13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 s="12">
        <v>3400</v>
      </c>
      <c r="E305" s="6">
        <v>2809</v>
      </c>
      <c r="F305" s="4">
        <f t="shared" si="18"/>
        <v>0.82617647058823529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6"/>
        <v>42376.25</v>
      </c>
      <c r="O305" s="13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 s="12">
        <v>2100</v>
      </c>
      <c r="E306" s="6">
        <v>11469</v>
      </c>
      <c r="F306" s="4">
        <f t="shared" si="18"/>
        <v>5.4614285714285717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6"/>
        <v>42589.208333333328</v>
      </c>
      <c r="O306" s="13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 s="12">
        <v>2800</v>
      </c>
      <c r="E307" s="6">
        <v>8014</v>
      </c>
      <c r="F307" s="4">
        <f t="shared" si="18"/>
        <v>2.8621428571428571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6"/>
        <v>42448.208333333328</v>
      </c>
      <c r="O307" s="13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 s="12">
        <v>6500</v>
      </c>
      <c r="E308" s="6">
        <v>514</v>
      </c>
      <c r="F308" s="4">
        <f t="shared" si="18"/>
        <v>7.9076923076923072E-2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6"/>
        <v>42930.208333333328</v>
      </c>
      <c r="O308" s="13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 s="12">
        <v>32900</v>
      </c>
      <c r="E309" s="6">
        <v>43473</v>
      </c>
      <c r="F309" s="4">
        <f t="shared" si="18"/>
        <v>1.3213677811550153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6"/>
        <v>41066.208333333336</v>
      </c>
      <c r="O309" s="13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 s="12">
        <v>118200</v>
      </c>
      <c r="E310" s="6">
        <v>87560</v>
      </c>
      <c r="F310" s="4">
        <f t="shared" si="18"/>
        <v>0.74077834179357027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6"/>
        <v>40651.208333333336</v>
      </c>
      <c r="O310" s="13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 s="12">
        <v>4100</v>
      </c>
      <c r="E311" s="6">
        <v>3087</v>
      </c>
      <c r="F311" s="4">
        <f t="shared" si="18"/>
        <v>0.75292682926829269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6"/>
        <v>40807.208333333336</v>
      </c>
      <c r="O311" s="13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 s="12">
        <v>7800</v>
      </c>
      <c r="E312" s="6">
        <v>1586</v>
      </c>
      <c r="F312" s="4">
        <f t="shared" si="18"/>
        <v>0.20333333333333334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6"/>
        <v>40277.208333333336</v>
      </c>
      <c r="O312" s="13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 s="12">
        <v>6300</v>
      </c>
      <c r="E313" s="6">
        <v>12812</v>
      </c>
      <c r="F313" s="4">
        <f t="shared" si="18"/>
        <v>2.0336507936507937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6"/>
        <v>40590.25</v>
      </c>
      <c r="O313" s="13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 s="12">
        <v>59100</v>
      </c>
      <c r="E314" s="6">
        <v>183345</v>
      </c>
      <c r="F314" s="4">
        <f t="shared" si="18"/>
        <v>3.1022842639593908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6"/>
        <v>41572.208333333336</v>
      </c>
      <c r="O314" s="13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 s="12">
        <v>2200</v>
      </c>
      <c r="E315" s="6">
        <v>8697</v>
      </c>
      <c r="F315" s="4">
        <f t="shared" si="18"/>
        <v>3.9531818181818181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6"/>
        <v>40966.25</v>
      </c>
      <c r="O315" s="13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 s="12">
        <v>1400</v>
      </c>
      <c r="E316" s="6">
        <v>4126</v>
      </c>
      <c r="F316" s="4">
        <f t="shared" si="18"/>
        <v>2.9471428571428571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6"/>
        <v>43536.208333333328</v>
      </c>
      <c r="O316" s="13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 s="12">
        <v>9500</v>
      </c>
      <c r="E317" s="6">
        <v>3220</v>
      </c>
      <c r="F317" s="4">
        <f t="shared" si="18"/>
        <v>0.33894736842105261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6"/>
        <v>41783.208333333336</v>
      </c>
      <c r="O317" s="13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 s="12">
        <v>9600</v>
      </c>
      <c r="E318" s="6">
        <v>6401</v>
      </c>
      <c r="F318" s="4">
        <f t="shared" si="18"/>
        <v>0.66677083333333331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6"/>
        <v>43788.25</v>
      </c>
      <c r="O318" s="13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 s="12">
        <v>6600</v>
      </c>
      <c r="E319" s="6">
        <v>1269</v>
      </c>
      <c r="F319" s="4">
        <f t="shared" si="18"/>
        <v>0.19227272727272726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6"/>
        <v>42869.208333333328</v>
      </c>
      <c r="O319" s="13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 s="12">
        <v>5700</v>
      </c>
      <c r="E320" s="6">
        <v>903</v>
      </c>
      <c r="F320" s="4">
        <f t="shared" si="18"/>
        <v>0.15842105263157893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6"/>
        <v>41684.25</v>
      </c>
      <c r="O320" s="13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 s="12">
        <v>8400</v>
      </c>
      <c r="E321" s="6">
        <v>3251</v>
      </c>
      <c r="F321" s="4">
        <f t="shared" si="18"/>
        <v>0.38702380952380955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6"/>
        <v>40402.208333333336</v>
      </c>
      <c r="O321" s="13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 s="12">
        <v>84400</v>
      </c>
      <c r="E322" s="6">
        <v>8092</v>
      </c>
      <c r="F322" s="4">
        <f t="shared" si="18"/>
        <v>9.5876777251184833E-2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ref="N322:N385" si="20">((((L322/60)/60)/24)+DATE(1970,1,1))</f>
        <v>40673.208333333336</v>
      </c>
      <c r="O322" s="13">
        <f t="shared" ref="O322:O385" si="21">((((M322/60)/60)/24)+DATE(1970,1,1))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 s="12">
        <v>170400</v>
      </c>
      <c r="E323" s="6">
        <v>160422</v>
      </c>
      <c r="F323" s="4">
        <f t="shared" ref="F323:F386" si="22">E323/D323</f>
        <v>0.94144366197183094</v>
      </c>
      <c r="G323" t="s">
        <v>14</v>
      </c>
      <c r="H323">
        <v>2468</v>
      </c>
      <c r="I323" s="6">
        <f t="shared" ref="I323:I386" si="23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si="20"/>
        <v>40634.208333333336</v>
      </c>
      <c r="O323" s="13">
        <f t="shared" si="21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 s="12">
        <v>117900</v>
      </c>
      <c r="E324" s="6">
        <v>196377</v>
      </c>
      <c r="F324" s="4">
        <f t="shared" si="22"/>
        <v>1.6656234096692113</v>
      </c>
      <c r="G324" t="s">
        <v>20</v>
      </c>
      <c r="H324">
        <v>5168</v>
      </c>
      <c r="I324" s="6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20"/>
        <v>40507.25</v>
      </c>
      <c r="O324" s="13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 s="12">
        <v>8900</v>
      </c>
      <c r="E325" s="6">
        <v>2148</v>
      </c>
      <c r="F325" s="4">
        <f t="shared" si="22"/>
        <v>0.24134831460674158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20"/>
        <v>41725.208333333336</v>
      </c>
      <c r="O325" s="13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 s="12">
        <v>7100</v>
      </c>
      <c r="E326" s="6">
        <v>11648</v>
      </c>
      <c r="F326" s="4">
        <f t="shared" si="22"/>
        <v>1.6405633802816901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20"/>
        <v>42176.208333333328</v>
      </c>
      <c r="O326" s="13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 s="12">
        <v>6500</v>
      </c>
      <c r="E327" s="6">
        <v>5897</v>
      </c>
      <c r="F327" s="4">
        <f t="shared" si="22"/>
        <v>0.90723076923076929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20"/>
        <v>43267.208333333328</v>
      </c>
      <c r="O327" s="13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 s="12">
        <v>7200</v>
      </c>
      <c r="E328" s="6">
        <v>3326</v>
      </c>
      <c r="F328" s="4">
        <f t="shared" si="22"/>
        <v>0.46194444444444444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20"/>
        <v>42364.25</v>
      </c>
      <c r="O328" s="13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 s="12">
        <v>2600</v>
      </c>
      <c r="E329" s="6">
        <v>1002</v>
      </c>
      <c r="F329" s="4">
        <f t="shared" si="22"/>
        <v>0.38538461538461538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20"/>
        <v>43705.208333333328</v>
      </c>
      <c r="O329" s="13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 s="12">
        <v>98700</v>
      </c>
      <c r="E330" s="6">
        <v>131826</v>
      </c>
      <c r="F330" s="4">
        <f t="shared" si="22"/>
        <v>1.3356231003039514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20"/>
        <v>43434.25</v>
      </c>
      <c r="O330" s="13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 s="12">
        <v>93800</v>
      </c>
      <c r="E331" s="6">
        <v>21477</v>
      </c>
      <c r="F331" s="4">
        <f t="shared" si="22"/>
        <v>0.22896588486140726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20"/>
        <v>42716.25</v>
      </c>
      <c r="O331" s="13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 s="12">
        <v>33700</v>
      </c>
      <c r="E332" s="6">
        <v>62330</v>
      </c>
      <c r="F332" s="4">
        <f t="shared" si="22"/>
        <v>1.8495548961424333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20"/>
        <v>43077.25</v>
      </c>
      <c r="O332" s="13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 s="12">
        <v>3300</v>
      </c>
      <c r="E333" s="6">
        <v>14643</v>
      </c>
      <c r="F333" s="4">
        <f t="shared" si="22"/>
        <v>4.4372727272727275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20"/>
        <v>40896.25</v>
      </c>
      <c r="O333" s="13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 s="12">
        <v>20700</v>
      </c>
      <c r="E334" s="6">
        <v>41396</v>
      </c>
      <c r="F334" s="4">
        <f t="shared" si="22"/>
        <v>1.999806763285024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20"/>
        <v>41361.208333333336</v>
      </c>
      <c r="O334" s="13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 s="12">
        <v>9600</v>
      </c>
      <c r="E335" s="6">
        <v>11900</v>
      </c>
      <c r="F335" s="4">
        <f t="shared" si="22"/>
        <v>1.2395833333333333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20"/>
        <v>43424.25</v>
      </c>
      <c r="O335" s="13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 s="12">
        <v>66200</v>
      </c>
      <c r="E336" s="6">
        <v>123538</v>
      </c>
      <c r="F336" s="4">
        <f t="shared" si="22"/>
        <v>1.8661329305135952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20"/>
        <v>43110.25</v>
      </c>
      <c r="O336" s="13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 s="12">
        <v>173800</v>
      </c>
      <c r="E337" s="6">
        <v>198628</v>
      </c>
      <c r="F337" s="4">
        <f t="shared" si="22"/>
        <v>1.1428538550057536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20"/>
        <v>43784.25</v>
      </c>
      <c r="O337" s="13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 s="12">
        <v>70700</v>
      </c>
      <c r="E338" s="6">
        <v>68602</v>
      </c>
      <c r="F338" s="4">
        <f t="shared" si="22"/>
        <v>0.97032531824611035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20"/>
        <v>40527.25</v>
      </c>
      <c r="O338" s="13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 s="12">
        <v>94500</v>
      </c>
      <c r="E339" s="6">
        <v>116064</v>
      </c>
      <c r="F339" s="4">
        <f t="shared" si="22"/>
        <v>1.2281904761904763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20"/>
        <v>43780.25</v>
      </c>
      <c r="O339" s="13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 s="12">
        <v>69800</v>
      </c>
      <c r="E340" s="6">
        <v>125042</v>
      </c>
      <c r="F340" s="4">
        <f t="shared" si="22"/>
        <v>1.7914326647564469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20"/>
        <v>40821.208333333336</v>
      </c>
      <c r="O340" s="13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 s="12">
        <v>136300</v>
      </c>
      <c r="E341" s="6">
        <v>108974</v>
      </c>
      <c r="F341" s="4">
        <f t="shared" si="22"/>
        <v>0.79951577402787966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20"/>
        <v>42949.208333333328</v>
      </c>
      <c r="O341" s="13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 s="12">
        <v>37100</v>
      </c>
      <c r="E342" s="6">
        <v>34964</v>
      </c>
      <c r="F342" s="4">
        <f t="shared" si="22"/>
        <v>0.94242587601078165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20"/>
        <v>40889.25</v>
      </c>
      <c r="O342" s="13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 s="12">
        <v>114300</v>
      </c>
      <c r="E343" s="6">
        <v>96777</v>
      </c>
      <c r="F343" s="4">
        <f t="shared" si="22"/>
        <v>0.84669291338582675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20"/>
        <v>42244.208333333328</v>
      </c>
      <c r="O343" s="13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 s="12">
        <v>47900</v>
      </c>
      <c r="E344" s="6">
        <v>31864</v>
      </c>
      <c r="F344" s="4">
        <f t="shared" si="22"/>
        <v>0.66521920668058454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20"/>
        <v>41475.208333333336</v>
      </c>
      <c r="O344" s="13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 s="12">
        <v>9000</v>
      </c>
      <c r="E345" s="6">
        <v>4853</v>
      </c>
      <c r="F345" s="4">
        <f t="shared" si="22"/>
        <v>0.53922222222222227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20"/>
        <v>41597.25</v>
      </c>
      <c r="O345" s="13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 s="12">
        <v>197600</v>
      </c>
      <c r="E346" s="6">
        <v>82959</v>
      </c>
      <c r="F346" s="4">
        <f t="shared" si="22"/>
        <v>0.41983299595141699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20"/>
        <v>43122.25</v>
      </c>
      <c r="O346" s="13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 s="12">
        <v>157600</v>
      </c>
      <c r="E347" s="6">
        <v>23159</v>
      </c>
      <c r="F347" s="4">
        <f t="shared" si="22"/>
        <v>0.14694796954314721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20"/>
        <v>42194.208333333328</v>
      </c>
      <c r="O347" s="13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 s="12">
        <v>8000</v>
      </c>
      <c r="E348" s="6">
        <v>2758</v>
      </c>
      <c r="F348" s="4">
        <f t="shared" si="22"/>
        <v>0.34475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20"/>
        <v>42971.208333333328</v>
      </c>
      <c r="O348" s="13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 s="12">
        <v>900</v>
      </c>
      <c r="E349" s="6">
        <v>12607</v>
      </c>
      <c r="F349" s="4">
        <f t="shared" si="22"/>
        <v>14.007777777777777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20"/>
        <v>42046.25</v>
      </c>
      <c r="O349" s="13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 s="12">
        <v>199000</v>
      </c>
      <c r="E350" s="6">
        <v>142823</v>
      </c>
      <c r="F350" s="4">
        <f t="shared" si="22"/>
        <v>0.71770351758793971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20"/>
        <v>42782.25</v>
      </c>
      <c r="O350" s="13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 s="12">
        <v>180800</v>
      </c>
      <c r="E351" s="6">
        <v>95958</v>
      </c>
      <c r="F351" s="4">
        <f t="shared" si="22"/>
        <v>0.53074115044247783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20"/>
        <v>42930.208333333328</v>
      </c>
      <c r="O351" s="13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 s="12">
        <v>100</v>
      </c>
      <c r="E352" s="6">
        <v>5</v>
      </c>
      <c r="F352" s="4">
        <f t="shared" si="22"/>
        <v>0.05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20"/>
        <v>42144.208333333328</v>
      </c>
      <c r="O352" s="13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 s="12">
        <v>74100</v>
      </c>
      <c r="E353" s="6">
        <v>94631</v>
      </c>
      <c r="F353" s="4">
        <f t="shared" si="22"/>
        <v>1.2770715249662619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20"/>
        <v>42240.208333333328</v>
      </c>
      <c r="O353" s="13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 s="12">
        <v>2800</v>
      </c>
      <c r="E354" s="6">
        <v>977</v>
      </c>
      <c r="F354" s="4">
        <f t="shared" si="22"/>
        <v>0.34892857142857142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20"/>
        <v>42315.25</v>
      </c>
      <c r="O354" s="13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 s="12">
        <v>33600</v>
      </c>
      <c r="E355" s="6">
        <v>137961</v>
      </c>
      <c r="F355" s="4">
        <f t="shared" si="22"/>
        <v>4.105982142857143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20"/>
        <v>43651.208333333328</v>
      </c>
      <c r="O355" s="13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 s="12">
        <v>6100</v>
      </c>
      <c r="E356" s="6">
        <v>7548</v>
      </c>
      <c r="F356" s="4">
        <f t="shared" si="22"/>
        <v>1.2373770491803278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20"/>
        <v>41520.208333333336</v>
      </c>
      <c r="O356" s="13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 s="12">
        <v>3800</v>
      </c>
      <c r="E357" s="6">
        <v>2241</v>
      </c>
      <c r="F357" s="4">
        <f t="shared" si="22"/>
        <v>0.58973684210526311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20"/>
        <v>42757.25</v>
      </c>
      <c r="O357" s="13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 s="12">
        <v>9300</v>
      </c>
      <c r="E358" s="6">
        <v>3431</v>
      </c>
      <c r="F358" s="4">
        <f t="shared" si="22"/>
        <v>0.36892473118279567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20"/>
        <v>40922.25</v>
      </c>
      <c r="O358" s="13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 s="12">
        <v>2300</v>
      </c>
      <c r="E359" s="6">
        <v>4253</v>
      </c>
      <c r="F359" s="4">
        <f t="shared" si="22"/>
        <v>1.8491304347826087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20"/>
        <v>42250.208333333328</v>
      </c>
      <c r="O359" s="13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 s="12">
        <v>9700</v>
      </c>
      <c r="E360" s="6">
        <v>1146</v>
      </c>
      <c r="F360" s="4">
        <f t="shared" si="22"/>
        <v>0.11814432989690722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20"/>
        <v>43322.208333333328</v>
      </c>
      <c r="O360" s="13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 s="12">
        <v>4000</v>
      </c>
      <c r="E361" s="6">
        <v>11948</v>
      </c>
      <c r="F361" s="4">
        <f t="shared" si="22"/>
        <v>2.9870000000000001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20"/>
        <v>40782.208333333336</v>
      </c>
      <c r="O361" s="13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 s="12">
        <v>59700</v>
      </c>
      <c r="E362" s="6">
        <v>135132</v>
      </c>
      <c r="F362" s="4">
        <f t="shared" si="22"/>
        <v>2.2635175879396985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20"/>
        <v>40544.25</v>
      </c>
      <c r="O362" s="13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 s="12">
        <v>5500</v>
      </c>
      <c r="E363" s="6">
        <v>9546</v>
      </c>
      <c r="F363" s="4">
        <f t="shared" si="22"/>
        <v>1.7356363636363636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20"/>
        <v>43015.208333333328</v>
      </c>
      <c r="O363" s="13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 s="12">
        <v>3700</v>
      </c>
      <c r="E364" s="6">
        <v>13755</v>
      </c>
      <c r="F364" s="4">
        <f t="shared" si="22"/>
        <v>3.7175675675675675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20"/>
        <v>40570.25</v>
      </c>
      <c r="O364" s="13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 s="12">
        <v>5200</v>
      </c>
      <c r="E365" s="6">
        <v>8330</v>
      </c>
      <c r="F365" s="4">
        <f t="shared" si="22"/>
        <v>1.601923076923077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20"/>
        <v>40904.25</v>
      </c>
      <c r="O365" s="13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 s="12">
        <v>900</v>
      </c>
      <c r="E366" s="6">
        <v>14547</v>
      </c>
      <c r="F366" s="4">
        <f t="shared" si="22"/>
        <v>16.163333333333334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20"/>
        <v>43164.25</v>
      </c>
      <c r="O366" s="13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 s="12">
        <v>1600</v>
      </c>
      <c r="E367" s="6">
        <v>11735</v>
      </c>
      <c r="F367" s="4">
        <f t="shared" si="22"/>
        <v>7.3343749999999996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20"/>
        <v>42733.25</v>
      </c>
      <c r="O367" s="13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 s="12">
        <v>1800</v>
      </c>
      <c r="E368" s="6">
        <v>10658</v>
      </c>
      <c r="F368" s="4">
        <f t="shared" si="22"/>
        <v>5.9211111111111112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20"/>
        <v>40546.25</v>
      </c>
      <c r="O368" s="13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 s="12">
        <v>9900</v>
      </c>
      <c r="E369" s="6">
        <v>1870</v>
      </c>
      <c r="F369" s="4">
        <f t="shared" si="22"/>
        <v>0.18888888888888888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20"/>
        <v>41930.208333333336</v>
      </c>
      <c r="O369" s="13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 s="12">
        <v>5200</v>
      </c>
      <c r="E370" s="6">
        <v>14394</v>
      </c>
      <c r="F370" s="4">
        <f t="shared" si="22"/>
        <v>2.7680769230769231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20"/>
        <v>40464.208333333336</v>
      </c>
      <c r="O370" s="13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 s="12">
        <v>5400</v>
      </c>
      <c r="E371" s="6">
        <v>14743</v>
      </c>
      <c r="F371" s="4">
        <f t="shared" si="22"/>
        <v>2.730185185185185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20"/>
        <v>41308.25</v>
      </c>
      <c r="O371" s="13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 s="12">
        <v>112300</v>
      </c>
      <c r="E372" s="6">
        <v>178965</v>
      </c>
      <c r="F372" s="4">
        <f t="shared" si="22"/>
        <v>1.593633125556545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20"/>
        <v>43570.208333333328</v>
      </c>
      <c r="O372" s="13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 s="12">
        <v>189200</v>
      </c>
      <c r="E373" s="6">
        <v>128410</v>
      </c>
      <c r="F373" s="4">
        <f t="shared" si="22"/>
        <v>0.67869978858350954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20"/>
        <v>42043.25</v>
      </c>
      <c r="O373" s="13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 s="12">
        <v>900</v>
      </c>
      <c r="E374" s="6">
        <v>14324</v>
      </c>
      <c r="F374" s="4">
        <f t="shared" si="22"/>
        <v>15.915555555555555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20"/>
        <v>42012.25</v>
      </c>
      <c r="O374" s="13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 s="12">
        <v>22500</v>
      </c>
      <c r="E375" s="6">
        <v>164291</v>
      </c>
      <c r="F375" s="4">
        <f t="shared" si="22"/>
        <v>7.3018222222222224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20"/>
        <v>42964.208333333328</v>
      </c>
      <c r="O375" s="13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 s="12">
        <v>167400</v>
      </c>
      <c r="E376" s="6">
        <v>22073</v>
      </c>
      <c r="F376" s="4">
        <f t="shared" si="22"/>
        <v>0.13185782556750297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20"/>
        <v>43476.25</v>
      </c>
      <c r="O376" s="13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 s="12">
        <v>2700</v>
      </c>
      <c r="E377" s="6">
        <v>1479</v>
      </c>
      <c r="F377" s="4">
        <f t="shared" si="22"/>
        <v>0.54777777777777781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20"/>
        <v>42293.208333333328</v>
      </c>
      <c r="O377" s="13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 s="12">
        <v>3400</v>
      </c>
      <c r="E378" s="6">
        <v>12275</v>
      </c>
      <c r="F378" s="4">
        <f t="shared" si="22"/>
        <v>3.6102941176470589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20"/>
        <v>41826.208333333336</v>
      </c>
      <c r="O378" s="13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 s="12">
        <v>49700</v>
      </c>
      <c r="E379" s="6">
        <v>5098</v>
      </c>
      <c r="F379" s="4">
        <f t="shared" si="22"/>
        <v>0.10257545271629778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20"/>
        <v>43760.208333333328</v>
      </c>
      <c r="O379" s="13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 s="12">
        <v>178200</v>
      </c>
      <c r="E380" s="6">
        <v>24882</v>
      </c>
      <c r="F380" s="4">
        <f t="shared" si="22"/>
        <v>0.13962962962962963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20"/>
        <v>43241.208333333328</v>
      </c>
      <c r="O380" s="13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 s="12">
        <v>7200</v>
      </c>
      <c r="E381" s="6">
        <v>2912</v>
      </c>
      <c r="F381" s="4">
        <f t="shared" si="22"/>
        <v>0.40444444444444444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20"/>
        <v>40843.208333333336</v>
      </c>
      <c r="O381" s="13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 s="12">
        <v>2500</v>
      </c>
      <c r="E382" s="6">
        <v>4008</v>
      </c>
      <c r="F382" s="4">
        <f t="shared" si="22"/>
        <v>1.6032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20"/>
        <v>41448.208333333336</v>
      </c>
      <c r="O382" s="13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 s="12">
        <v>5300</v>
      </c>
      <c r="E383" s="6">
        <v>9749</v>
      </c>
      <c r="F383" s="4">
        <f t="shared" si="22"/>
        <v>1.8394339622641509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20"/>
        <v>42163.208333333328</v>
      </c>
      <c r="O383" s="13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 s="12">
        <v>9100</v>
      </c>
      <c r="E384" s="6">
        <v>5803</v>
      </c>
      <c r="F384" s="4">
        <f t="shared" si="22"/>
        <v>0.63769230769230767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20"/>
        <v>43024.208333333328</v>
      </c>
      <c r="O384" s="13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 s="12">
        <v>6300</v>
      </c>
      <c r="E385" s="6">
        <v>14199</v>
      </c>
      <c r="F385" s="4">
        <f t="shared" si="22"/>
        <v>2.2538095238095237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20"/>
        <v>43509.25</v>
      </c>
      <c r="O385" s="13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 s="12">
        <v>114400</v>
      </c>
      <c r="E386" s="6">
        <v>196779</v>
      </c>
      <c r="F386" s="4">
        <f t="shared" si="22"/>
        <v>1.7200961538461539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ref="N386:N449" si="24">((((L386/60)/60)/24)+DATE(1970,1,1))</f>
        <v>42776.25</v>
      </c>
      <c r="O386" s="13">
        <f t="shared" ref="O386:O449" si="25">((((M386/60)/60)/24)+DATE(1970,1,1))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 s="12">
        <v>38900</v>
      </c>
      <c r="E387" s="6">
        <v>56859</v>
      </c>
      <c r="F387" s="4">
        <f t="shared" ref="F387:F450" si="26">E387/D387</f>
        <v>1.4616709511568124</v>
      </c>
      <c r="G387" t="s">
        <v>20</v>
      </c>
      <c r="H387">
        <v>1137</v>
      </c>
      <c r="I387" s="6">
        <f t="shared" ref="I387:I450" si="2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si="24"/>
        <v>43553.208333333328</v>
      </c>
      <c r="O387" s="13">
        <f t="shared" si="25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 s="12">
        <v>135500</v>
      </c>
      <c r="E388" s="6">
        <v>103554</v>
      </c>
      <c r="F388" s="4">
        <f t="shared" si="26"/>
        <v>0.76423616236162362</v>
      </c>
      <c r="G388" t="s">
        <v>14</v>
      </c>
      <c r="H388">
        <v>1068</v>
      </c>
      <c r="I388" s="6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4"/>
        <v>40355.208333333336</v>
      </c>
      <c r="O388" s="13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 s="12">
        <v>109000</v>
      </c>
      <c r="E389" s="6">
        <v>42795</v>
      </c>
      <c r="F389" s="4">
        <f t="shared" si="26"/>
        <v>0.39261467889908258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4"/>
        <v>41072.208333333336</v>
      </c>
      <c r="O389" s="13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 s="12">
        <v>114800</v>
      </c>
      <c r="E390" s="6">
        <v>12938</v>
      </c>
      <c r="F390" s="4">
        <f t="shared" si="26"/>
        <v>0.11270034843205574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4"/>
        <v>40912.25</v>
      </c>
      <c r="O390" s="13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 s="12">
        <v>83000</v>
      </c>
      <c r="E391" s="6">
        <v>101352</v>
      </c>
      <c r="F391" s="4">
        <f t="shared" si="26"/>
        <v>1.2211084337349398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4"/>
        <v>40479.208333333336</v>
      </c>
      <c r="O391" s="13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 s="12">
        <v>2400</v>
      </c>
      <c r="E392" s="6">
        <v>4477</v>
      </c>
      <c r="F392" s="4">
        <f t="shared" si="26"/>
        <v>1.8654166666666667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4"/>
        <v>41530.208333333336</v>
      </c>
      <c r="O392" s="13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 s="12">
        <v>60400</v>
      </c>
      <c r="E393" s="6">
        <v>4393</v>
      </c>
      <c r="F393" s="4">
        <f t="shared" si="26"/>
        <v>7.27317880794702E-2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4"/>
        <v>41653.25</v>
      </c>
      <c r="O393" s="13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 s="12">
        <v>102900</v>
      </c>
      <c r="E394" s="6">
        <v>67546</v>
      </c>
      <c r="F394" s="4">
        <f t="shared" si="26"/>
        <v>0.65642371234207963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4"/>
        <v>40549.25</v>
      </c>
      <c r="O394" s="13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 s="12">
        <v>62800</v>
      </c>
      <c r="E395" s="6">
        <v>143788</v>
      </c>
      <c r="F395" s="4">
        <f t="shared" si="26"/>
        <v>2.2896178343949045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4"/>
        <v>42933.208333333328</v>
      </c>
      <c r="O395" s="13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 s="12">
        <v>800</v>
      </c>
      <c r="E396" s="6">
        <v>3755</v>
      </c>
      <c r="F396" s="4">
        <f t="shared" si="26"/>
        <v>4.6937499999999996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4"/>
        <v>41484.208333333336</v>
      </c>
      <c r="O396" s="13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 s="12">
        <v>7100</v>
      </c>
      <c r="E397" s="6">
        <v>9238</v>
      </c>
      <c r="F397" s="4">
        <f t="shared" si="26"/>
        <v>1.3011267605633803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4"/>
        <v>40885.25</v>
      </c>
      <c r="O397" s="13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 s="12">
        <v>46100</v>
      </c>
      <c r="E398" s="6">
        <v>77012</v>
      </c>
      <c r="F398" s="4">
        <f t="shared" si="26"/>
        <v>1.6705422993492407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4"/>
        <v>43378.208333333328</v>
      </c>
      <c r="O398" s="13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 s="12">
        <v>8100</v>
      </c>
      <c r="E399" s="6">
        <v>14083</v>
      </c>
      <c r="F399" s="4">
        <f t="shared" si="26"/>
        <v>1.738641975308642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4"/>
        <v>41417.208333333336</v>
      </c>
      <c r="O399" s="13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 s="12">
        <v>1700</v>
      </c>
      <c r="E400" s="6">
        <v>12202</v>
      </c>
      <c r="F400" s="4">
        <f t="shared" si="26"/>
        <v>7.1776470588235295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4"/>
        <v>43228.208333333328</v>
      </c>
      <c r="O400" s="13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 s="12">
        <v>97300</v>
      </c>
      <c r="E401" s="6">
        <v>62127</v>
      </c>
      <c r="F401" s="4">
        <f t="shared" si="26"/>
        <v>0.63850976361767731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4"/>
        <v>40576.25</v>
      </c>
      <c r="O401" s="13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 s="12">
        <v>100</v>
      </c>
      <c r="E402" s="6">
        <v>2</v>
      </c>
      <c r="F402" s="4">
        <f t="shared" si="26"/>
        <v>0.02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4"/>
        <v>41502.208333333336</v>
      </c>
      <c r="O402" s="13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 s="12">
        <v>900</v>
      </c>
      <c r="E403" s="6">
        <v>13772</v>
      </c>
      <c r="F403" s="4">
        <f t="shared" si="26"/>
        <v>15.302222222222222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4"/>
        <v>43765.208333333328</v>
      </c>
      <c r="O403" s="13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 s="12">
        <v>7300</v>
      </c>
      <c r="E404" s="6">
        <v>2946</v>
      </c>
      <c r="F404" s="4">
        <f t="shared" si="26"/>
        <v>0.40356164383561643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4"/>
        <v>40914.25</v>
      </c>
      <c r="O404" s="13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 s="12">
        <v>195800</v>
      </c>
      <c r="E405" s="6">
        <v>168820</v>
      </c>
      <c r="F405" s="4">
        <f t="shared" si="26"/>
        <v>0.86220633299284988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4"/>
        <v>40310.208333333336</v>
      </c>
      <c r="O405" s="13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 s="12">
        <v>48900</v>
      </c>
      <c r="E406" s="6">
        <v>154321</v>
      </c>
      <c r="F406" s="4">
        <f t="shared" si="26"/>
        <v>3.1558486707566464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4"/>
        <v>43053.25</v>
      </c>
      <c r="O406" s="13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 s="12">
        <v>29600</v>
      </c>
      <c r="E407" s="6">
        <v>26527</v>
      </c>
      <c r="F407" s="4">
        <f t="shared" si="26"/>
        <v>0.89618243243243245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4"/>
        <v>43255.208333333328</v>
      </c>
      <c r="O407" s="13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 s="12">
        <v>39300</v>
      </c>
      <c r="E408" s="6">
        <v>71583</v>
      </c>
      <c r="F408" s="4">
        <f t="shared" si="26"/>
        <v>1.8214503816793892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4"/>
        <v>41304.25</v>
      </c>
      <c r="O408" s="13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 s="12">
        <v>3400</v>
      </c>
      <c r="E409" s="6">
        <v>12100</v>
      </c>
      <c r="F409" s="4">
        <f t="shared" si="26"/>
        <v>3.5588235294117645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4"/>
        <v>43751.208333333328</v>
      </c>
      <c r="O409" s="13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 s="12">
        <v>9200</v>
      </c>
      <c r="E410" s="6">
        <v>12129</v>
      </c>
      <c r="F410" s="4">
        <f t="shared" si="26"/>
        <v>1.3183695652173912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4"/>
        <v>42541.208333333328</v>
      </c>
      <c r="O410" s="13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 s="12">
        <v>135600</v>
      </c>
      <c r="E411" s="6">
        <v>62804</v>
      </c>
      <c r="F411" s="4">
        <f t="shared" si="26"/>
        <v>0.46315634218289087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4"/>
        <v>42843.208333333328</v>
      </c>
      <c r="O411" s="13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 s="12">
        <v>153700</v>
      </c>
      <c r="E412" s="6">
        <v>55536</v>
      </c>
      <c r="F412" s="4">
        <f t="shared" si="26"/>
        <v>0.36132726089785294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4"/>
        <v>42122.208333333328</v>
      </c>
      <c r="O412" s="13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 s="12">
        <v>7800</v>
      </c>
      <c r="E413" s="6">
        <v>8161</v>
      </c>
      <c r="F413" s="4">
        <f t="shared" si="26"/>
        <v>1.0462820512820512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4"/>
        <v>42884.208333333328</v>
      </c>
      <c r="O413" s="13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 s="12">
        <v>2100</v>
      </c>
      <c r="E414" s="6">
        <v>14046</v>
      </c>
      <c r="F414" s="4">
        <f t="shared" si="26"/>
        <v>6.6885714285714286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4"/>
        <v>41642.25</v>
      </c>
      <c r="O414" s="13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 s="12">
        <v>189500</v>
      </c>
      <c r="E415" s="6">
        <v>117628</v>
      </c>
      <c r="F415" s="4">
        <f t="shared" si="26"/>
        <v>0.62072823218997364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4"/>
        <v>43431.25</v>
      </c>
      <c r="O415" s="13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 s="12">
        <v>188200</v>
      </c>
      <c r="E416" s="6">
        <v>159405</v>
      </c>
      <c r="F416" s="4">
        <f t="shared" si="26"/>
        <v>0.84699787460148779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4"/>
        <v>40288.208333333336</v>
      </c>
      <c r="O416" s="13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 s="12">
        <v>113500</v>
      </c>
      <c r="E417" s="6">
        <v>12552</v>
      </c>
      <c r="F417" s="4">
        <f t="shared" si="26"/>
        <v>0.11059030837004405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4"/>
        <v>40921.25</v>
      </c>
      <c r="O417" s="13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 s="12">
        <v>134600</v>
      </c>
      <c r="E418" s="6">
        <v>59007</v>
      </c>
      <c r="F418" s="4">
        <f t="shared" si="26"/>
        <v>0.43838781575037145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4"/>
        <v>40560.25</v>
      </c>
      <c r="O418" s="13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 s="12">
        <v>1700</v>
      </c>
      <c r="E419" s="6">
        <v>943</v>
      </c>
      <c r="F419" s="4">
        <f t="shared" si="26"/>
        <v>0.55470588235294116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4"/>
        <v>43407.208333333328</v>
      </c>
      <c r="O419" s="13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 s="12">
        <v>163700</v>
      </c>
      <c r="E420" s="6">
        <v>93963</v>
      </c>
      <c r="F420" s="4">
        <f t="shared" si="26"/>
        <v>0.57399511301160655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4"/>
        <v>41035.208333333336</v>
      </c>
      <c r="O420" s="13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 s="12">
        <v>113800</v>
      </c>
      <c r="E421" s="6">
        <v>140469</v>
      </c>
      <c r="F421" s="4">
        <f t="shared" si="26"/>
        <v>1.2343497363796134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4"/>
        <v>40899.25</v>
      </c>
      <c r="O421" s="13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 s="12">
        <v>5000</v>
      </c>
      <c r="E422" s="6">
        <v>6423</v>
      </c>
      <c r="F422" s="4">
        <f t="shared" si="26"/>
        <v>1.2846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4"/>
        <v>42911.208333333328</v>
      </c>
      <c r="O422" s="13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 s="12">
        <v>9400</v>
      </c>
      <c r="E423" s="6">
        <v>6015</v>
      </c>
      <c r="F423" s="4">
        <f t="shared" si="26"/>
        <v>0.63989361702127656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4"/>
        <v>42915.208333333328</v>
      </c>
      <c r="O423" s="13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 s="12">
        <v>8700</v>
      </c>
      <c r="E424" s="6">
        <v>11075</v>
      </c>
      <c r="F424" s="4">
        <f t="shared" si="26"/>
        <v>1.2729885057471264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4"/>
        <v>40285.208333333336</v>
      </c>
      <c r="O424" s="13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 s="12">
        <v>147800</v>
      </c>
      <c r="E425" s="6">
        <v>15723</v>
      </c>
      <c r="F425" s="4">
        <f t="shared" si="26"/>
        <v>0.10638024357239513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4"/>
        <v>40808.208333333336</v>
      </c>
      <c r="O425" s="13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 s="12">
        <v>5100</v>
      </c>
      <c r="E426" s="6">
        <v>2064</v>
      </c>
      <c r="F426" s="4">
        <f t="shared" si="26"/>
        <v>0.40470588235294119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4"/>
        <v>43208.208333333328</v>
      </c>
      <c r="O426" s="13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 s="12">
        <v>2700</v>
      </c>
      <c r="E427" s="6">
        <v>7767</v>
      </c>
      <c r="F427" s="4">
        <f t="shared" si="26"/>
        <v>2.8766666666666665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4"/>
        <v>42213.208333333328</v>
      </c>
      <c r="O427" s="13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 s="12">
        <v>1800</v>
      </c>
      <c r="E428" s="6">
        <v>10313</v>
      </c>
      <c r="F428" s="4">
        <f t="shared" si="26"/>
        <v>5.7294444444444448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4"/>
        <v>41332.25</v>
      </c>
      <c r="O428" s="13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 s="12">
        <v>174500</v>
      </c>
      <c r="E429" s="6">
        <v>197018</v>
      </c>
      <c r="F429" s="4">
        <f t="shared" si="26"/>
        <v>1.1290429799426933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4"/>
        <v>41895.208333333336</v>
      </c>
      <c r="O429" s="13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 s="12">
        <v>101400</v>
      </c>
      <c r="E430" s="6">
        <v>47037</v>
      </c>
      <c r="F430" s="4">
        <f t="shared" si="26"/>
        <v>0.46387573964497042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4"/>
        <v>40585.25</v>
      </c>
      <c r="O430" s="13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 s="12">
        <v>191000</v>
      </c>
      <c r="E431" s="6">
        <v>173191</v>
      </c>
      <c r="F431" s="4">
        <f t="shared" si="26"/>
        <v>0.90675916230366493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4"/>
        <v>41680.25</v>
      </c>
      <c r="O431" s="13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 s="12">
        <v>8100</v>
      </c>
      <c r="E432" s="6">
        <v>5487</v>
      </c>
      <c r="F432" s="4">
        <f t="shared" si="26"/>
        <v>0.67740740740740746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4"/>
        <v>43737.208333333328</v>
      </c>
      <c r="O432" s="13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 s="12">
        <v>5100</v>
      </c>
      <c r="E433" s="6">
        <v>9817</v>
      </c>
      <c r="F433" s="4">
        <f t="shared" si="26"/>
        <v>1.9249019607843136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4"/>
        <v>43273.208333333328</v>
      </c>
      <c r="O433" s="13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 s="12">
        <v>7700</v>
      </c>
      <c r="E434" s="6">
        <v>6369</v>
      </c>
      <c r="F434" s="4">
        <f t="shared" si="26"/>
        <v>0.82714285714285718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4"/>
        <v>41761.208333333336</v>
      </c>
      <c r="O434" s="13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 s="12">
        <v>121400</v>
      </c>
      <c r="E435" s="6">
        <v>65755</v>
      </c>
      <c r="F435" s="4">
        <f t="shared" si="26"/>
        <v>0.54163920922570019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4"/>
        <v>41603.25</v>
      </c>
      <c r="O435" s="13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 s="12">
        <v>5400</v>
      </c>
      <c r="E436" s="6">
        <v>903</v>
      </c>
      <c r="F436" s="4">
        <f t="shared" si="26"/>
        <v>0.16722222222222222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4"/>
        <v>42705.25</v>
      </c>
      <c r="O436" s="13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 s="12">
        <v>152400</v>
      </c>
      <c r="E437" s="6">
        <v>178120</v>
      </c>
      <c r="F437" s="4">
        <f t="shared" si="26"/>
        <v>1.168766404199475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4"/>
        <v>41988.25</v>
      </c>
      <c r="O437" s="13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 s="12">
        <v>1300</v>
      </c>
      <c r="E438" s="6">
        <v>13678</v>
      </c>
      <c r="F438" s="4">
        <f t="shared" si="26"/>
        <v>10.521538461538462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4"/>
        <v>43575.208333333328</v>
      </c>
      <c r="O438" s="13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 s="12">
        <v>8100</v>
      </c>
      <c r="E439" s="6">
        <v>9969</v>
      </c>
      <c r="F439" s="4">
        <f t="shared" si="26"/>
        <v>1.2307407407407407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4"/>
        <v>42260.208333333328</v>
      </c>
      <c r="O439" s="13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 s="12">
        <v>8300</v>
      </c>
      <c r="E440" s="6">
        <v>14827</v>
      </c>
      <c r="F440" s="4">
        <f t="shared" si="26"/>
        <v>1.7863855421686747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4"/>
        <v>41337.25</v>
      </c>
      <c r="O440" s="13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 s="12">
        <v>28400</v>
      </c>
      <c r="E441" s="6">
        <v>100900</v>
      </c>
      <c r="F441" s="4">
        <f t="shared" si="26"/>
        <v>3.5528169014084505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4"/>
        <v>42680.208333333328</v>
      </c>
      <c r="O441" s="13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 s="12">
        <v>102500</v>
      </c>
      <c r="E442" s="6">
        <v>165954</v>
      </c>
      <c r="F442" s="4">
        <f t="shared" si="26"/>
        <v>1.6190634146341463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4"/>
        <v>42916.208333333328</v>
      </c>
      <c r="O442" s="13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 s="12">
        <v>7000</v>
      </c>
      <c r="E443" s="6">
        <v>1744</v>
      </c>
      <c r="F443" s="4">
        <f t="shared" si="26"/>
        <v>0.24914285714285714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4"/>
        <v>41025.208333333336</v>
      </c>
      <c r="O443" s="13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 s="12">
        <v>5400</v>
      </c>
      <c r="E444" s="6">
        <v>10731</v>
      </c>
      <c r="F444" s="4">
        <f t="shared" si="26"/>
        <v>1.9872222222222222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4"/>
        <v>42980.208333333328</v>
      </c>
      <c r="O444" s="13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 s="12">
        <v>9300</v>
      </c>
      <c r="E445" s="6">
        <v>3232</v>
      </c>
      <c r="F445" s="4">
        <f t="shared" si="26"/>
        <v>0.34752688172043011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4"/>
        <v>40451.208333333336</v>
      </c>
      <c r="O445" s="13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 s="12">
        <v>6200</v>
      </c>
      <c r="E446" s="6">
        <v>10938</v>
      </c>
      <c r="F446" s="4">
        <f t="shared" si="26"/>
        <v>1.7641935483870967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4"/>
        <v>40748.208333333336</v>
      </c>
      <c r="O446" s="13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 s="12">
        <v>2100</v>
      </c>
      <c r="E447" s="6">
        <v>10739</v>
      </c>
      <c r="F447" s="4">
        <f t="shared" si="26"/>
        <v>5.1138095238095236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4"/>
        <v>40515.25</v>
      </c>
      <c r="O447" s="13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 s="12">
        <v>6800</v>
      </c>
      <c r="E448" s="6">
        <v>5579</v>
      </c>
      <c r="F448" s="4">
        <f t="shared" si="26"/>
        <v>0.82044117647058823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4"/>
        <v>41261.25</v>
      </c>
      <c r="O448" s="13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 s="12">
        <v>155200</v>
      </c>
      <c r="E449" s="6">
        <v>37754</v>
      </c>
      <c r="F449" s="4">
        <f t="shared" si="26"/>
        <v>0.24326030927835052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4"/>
        <v>43088.25</v>
      </c>
      <c r="O449" s="13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 s="12">
        <v>89900</v>
      </c>
      <c r="E450" s="6">
        <v>45384</v>
      </c>
      <c r="F450" s="4">
        <f t="shared" si="26"/>
        <v>0.50482758620689661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ref="N450:N513" si="28">((((L450/60)/60)/24)+DATE(1970,1,1))</f>
        <v>41378.208333333336</v>
      </c>
      <c r="O450" s="13">
        <f t="shared" ref="O450:O513" si="29">((((M450/60)/60)/24)+DATE(1970,1,1))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 s="12">
        <v>900</v>
      </c>
      <c r="E451" s="6">
        <v>8703</v>
      </c>
      <c r="F451" s="4">
        <f t="shared" ref="F451:F514" si="30">E451/D451</f>
        <v>9.67</v>
      </c>
      <c r="G451" t="s">
        <v>20</v>
      </c>
      <c r="H451">
        <v>86</v>
      </c>
      <c r="I451" s="6">
        <f t="shared" ref="I451:I514" si="31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si="28"/>
        <v>43530.25</v>
      </c>
      <c r="O451" s="13">
        <f t="shared" si="29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 s="12">
        <v>100</v>
      </c>
      <c r="E452" s="6">
        <v>4</v>
      </c>
      <c r="F452" s="4">
        <f t="shared" si="30"/>
        <v>0.04</v>
      </c>
      <c r="G452" t="s">
        <v>14</v>
      </c>
      <c r="H452">
        <v>1</v>
      </c>
      <c r="I452" s="6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28"/>
        <v>43394.208333333328</v>
      </c>
      <c r="O452" s="13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 s="12">
        <v>148400</v>
      </c>
      <c r="E453" s="6">
        <v>182302</v>
      </c>
      <c r="F453" s="4">
        <f t="shared" si="30"/>
        <v>1.2284501347708894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28"/>
        <v>42935.208333333328</v>
      </c>
      <c r="O453" s="13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 s="12">
        <v>4800</v>
      </c>
      <c r="E454" s="6">
        <v>3045</v>
      </c>
      <c r="F454" s="4">
        <f t="shared" si="30"/>
        <v>0.63437500000000002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28"/>
        <v>40365.208333333336</v>
      </c>
      <c r="O454" s="13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 s="12">
        <v>182400</v>
      </c>
      <c r="E455" s="6">
        <v>102749</v>
      </c>
      <c r="F455" s="4">
        <f t="shared" si="30"/>
        <v>0.56331688596491225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28"/>
        <v>42705.25</v>
      </c>
      <c r="O455" s="13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 s="12">
        <v>4000</v>
      </c>
      <c r="E456" s="6">
        <v>1763</v>
      </c>
      <c r="F456" s="4">
        <f t="shared" si="30"/>
        <v>0.44074999999999998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28"/>
        <v>41568.208333333336</v>
      </c>
      <c r="O456" s="13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 s="12">
        <v>116500</v>
      </c>
      <c r="E457" s="6">
        <v>137904</v>
      </c>
      <c r="F457" s="4">
        <f t="shared" si="30"/>
        <v>1.1837253218884121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28"/>
        <v>40809.208333333336</v>
      </c>
      <c r="O457" s="13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 s="12">
        <v>146400</v>
      </c>
      <c r="E458" s="6">
        <v>152438</v>
      </c>
      <c r="F458" s="4">
        <f t="shared" si="30"/>
        <v>1.041243169398907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28"/>
        <v>43141.25</v>
      </c>
      <c r="O458" s="13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 s="12">
        <v>5000</v>
      </c>
      <c r="E459" s="6">
        <v>1332</v>
      </c>
      <c r="F459" s="4">
        <f t="shared" si="30"/>
        <v>0.26640000000000003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28"/>
        <v>42657.208333333328</v>
      </c>
      <c r="O459" s="13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 s="12">
        <v>33800</v>
      </c>
      <c r="E460" s="6">
        <v>118706</v>
      </c>
      <c r="F460" s="4">
        <f t="shared" si="30"/>
        <v>3.5120118343195266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28"/>
        <v>40265.208333333336</v>
      </c>
      <c r="O460" s="13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 s="12">
        <v>6300</v>
      </c>
      <c r="E461" s="6">
        <v>5674</v>
      </c>
      <c r="F461" s="4">
        <f t="shared" si="30"/>
        <v>0.90063492063492068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28"/>
        <v>42001.25</v>
      </c>
      <c r="O461" s="13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 s="12">
        <v>2400</v>
      </c>
      <c r="E462" s="6">
        <v>4119</v>
      </c>
      <c r="F462" s="4">
        <f t="shared" si="30"/>
        <v>1.7162500000000001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28"/>
        <v>40399.208333333336</v>
      </c>
      <c r="O462" s="13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 s="12">
        <v>98800</v>
      </c>
      <c r="E463" s="6">
        <v>139354</v>
      </c>
      <c r="F463" s="4">
        <f t="shared" si="30"/>
        <v>1.4104655870445344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28"/>
        <v>41757.208333333336</v>
      </c>
      <c r="O463" s="13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 s="12">
        <v>188800</v>
      </c>
      <c r="E464" s="6">
        <v>57734</v>
      </c>
      <c r="F464" s="4">
        <f t="shared" si="30"/>
        <v>0.30579449152542371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28"/>
        <v>41304.25</v>
      </c>
      <c r="O464" s="13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 s="12">
        <v>134300</v>
      </c>
      <c r="E465" s="6">
        <v>145265</v>
      </c>
      <c r="F465" s="4">
        <f t="shared" si="30"/>
        <v>1.0816455696202532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28"/>
        <v>41639.25</v>
      </c>
      <c r="O465" s="13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 s="12">
        <v>71200</v>
      </c>
      <c r="E466" s="6">
        <v>95020</v>
      </c>
      <c r="F466" s="4">
        <f t="shared" si="30"/>
        <v>1.3345505617977529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28"/>
        <v>43142.25</v>
      </c>
      <c r="O466" s="13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 s="12">
        <v>4700</v>
      </c>
      <c r="E467" s="6">
        <v>8829</v>
      </c>
      <c r="F467" s="4">
        <f t="shared" si="30"/>
        <v>1.8785106382978722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28"/>
        <v>43127.25</v>
      </c>
      <c r="O467" s="13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 s="12">
        <v>1200</v>
      </c>
      <c r="E468" s="6">
        <v>3984</v>
      </c>
      <c r="F468" s="4">
        <f t="shared" si="30"/>
        <v>3.32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28"/>
        <v>41409.208333333336</v>
      </c>
      <c r="O468" s="13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 s="12">
        <v>1400</v>
      </c>
      <c r="E469" s="6">
        <v>8053</v>
      </c>
      <c r="F469" s="4">
        <f t="shared" si="30"/>
        <v>5.7521428571428572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28"/>
        <v>42331.25</v>
      </c>
      <c r="O469" s="13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 s="12">
        <v>4000</v>
      </c>
      <c r="E470" s="6">
        <v>1620</v>
      </c>
      <c r="F470" s="4">
        <f t="shared" si="30"/>
        <v>0.40500000000000003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28"/>
        <v>43569.208333333328</v>
      </c>
      <c r="O470" s="13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 s="12">
        <v>5600</v>
      </c>
      <c r="E471" s="6">
        <v>10328</v>
      </c>
      <c r="F471" s="4">
        <f t="shared" si="30"/>
        <v>1.8442857142857143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28"/>
        <v>42142.208333333328</v>
      </c>
      <c r="O471" s="13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 s="12">
        <v>3600</v>
      </c>
      <c r="E472" s="6">
        <v>10289</v>
      </c>
      <c r="F472" s="4">
        <f t="shared" si="30"/>
        <v>2.8580555555555556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28"/>
        <v>42716.25</v>
      </c>
      <c r="O472" s="13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 s="12">
        <v>3100</v>
      </c>
      <c r="E473" s="6">
        <v>9889</v>
      </c>
      <c r="F473" s="4">
        <f t="shared" si="30"/>
        <v>3.19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28"/>
        <v>41031.208333333336</v>
      </c>
      <c r="O473" s="13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 s="12">
        <v>153800</v>
      </c>
      <c r="E474" s="6">
        <v>60342</v>
      </c>
      <c r="F474" s="4">
        <f t="shared" si="30"/>
        <v>0.39234070221066319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28"/>
        <v>43535.208333333328</v>
      </c>
      <c r="O474" s="13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 s="12">
        <v>5000</v>
      </c>
      <c r="E475" s="6">
        <v>8907</v>
      </c>
      <c r="F475" s="4">
        <f t="shared" si="30"/>
        <v>1.7814000000000001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28"/>
        <v>43277.208333333328</v>
      </c>
      <c r="O475" s="13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 s="12">
        <v>4000</v>
      </c>
      <c r="E476" s="6">
        <v>14606</v>
      </c>
      <c r="F476" s="4">
        <f t="shared" si="30"/>
        <v>3.6515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28"/>
        <v>41989.25</v>
      </c>
      <c r="O476" s="13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 s="12">
        <v>7400</v>
      </c>
      <c r="E477" s="6">
        <v>8432</v>
      </c>
      <c r="F477" s="4">
        <f t="shared" si="30"/>
        <v>1.1394594594594594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28"/>
        <v>41450.208333333336</v>
      </c>
      <c r="O477" s="13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 s="12">
        <v>191500</v>
      </c>
      <c r="E478" s="6">
        <v>57122</v>
      </c>
      <c r="F478" s="4">
        <f t="shared" si="30"/>
        <v>0.29828720626631855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28"/>
        <v>43322.208333333328</v>
      </c>
      <c r="O478" s="13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 s="12">
        <v>8500</v>
      </c>
      <c r="E479" s="6">
        <v>4613</v>
      </c>
      <c r="F479" s="4">
        <f t="shared" si="30"/>
        <v>0.54270588235294115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28"/>
        <v>40720.208333333336</v>
      </c>
      <c r="O479" s="13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 s="12">
        <v>68800</v>
      </c>
      <c r="E480" s="6">
        <v>162603</v>
      </c>
      <c r="F480" s="4">
        <f t="shared" si="30"/>
        <v>2.3634156976744185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28"/>
        <v>42072.208333333328</v>
      </c>
      <c r="O480" s="13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 s="12">
        <v>2400</v>
      </c>
      <c r="E481" s="6">
        <v>12310</v>
      </c>
      <c r="F481" s="4">
        <f t="shared" si="30"/>
        <v>5.1291666666666664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28"/>
        <v>42945.208333333328</v>
      </c>
      <c r="O481" s="13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 s="12">
        <v>8600</v>
      </c>
      <c r="E482" s="6">
        <v>8656</v>
      </c>
      <c r="F482" s="4">
        <f t="shared" si="30"/>
        <v>1.0065116279069768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28"/>
        <v>40248.25</v>
      </c>
      <c r="O482" s="13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 s="12">
        <v>196600</v>
      </c>
      <c r="E483" s="6">
        <v>159931</v>
      </c>
      <c r="F483" s="4">
        <f t="shared" si="30"/>
        <v>0.81348423194303154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28"/>
        <v>41913.208333333336</v>
      </c>
      <c r="O483" s="13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 s="12">
        <v>4200</v>
      </c>
      <c r="E484" s="6">
        <v>689</v>
      </c>
      <c r="F484" s="4">
        <f t="shared" si="30"/>
        <v>0.16404761904761905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28"/>
        <v>40963.25</v>
      </c>
      <c r="O484" s="13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 s="12">
        <v>91400</v>
      </c>
      <c r="E485" s="6">
        <v>48236</v>
      </c>
      <c r="F485" s="4">
        <f t="shared" si="30"/>
        <v>0.52774617067833696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28"/>
        <v>43811.25</v>
      </c>
      <c r="O485" s="13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 s="12">
        <v>29600</v>
      </c>
      <c r="E486" s="6">
        <v>77021</v>
      </c>
      <c r="F486" s="4">
        <f t="shared" si="30"/>
        <v>2.6020608108108108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28"/>
        <v>41855.208333333336</v>
      </c>
      <c r="O486" s="13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 s="12">
        <v>90600</v>
      </c>
      <c r="E487" s="6">
        <v>27844</v>
      </c>
      <c r="F487" s="4">
        <f t="shared" si="30"/>
        <v>0.30732891832229581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28"/>
        <v>43626.208333333328</v>
      </c>
      <c r="O487" s="13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 s="12">
        <v>5200</v>
      </c>
      <c r="E488" s="6">
        <v>702</v>
      </c>
      <c r="F488" s="4">
        <f t="shared" si="30"/>
        <v>0.13500000000000001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28"/>
        <v>43168.25</v>
      </c>
      <c r="O488" s="13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 s="12">
        <v>110300</v>
      </c>
      <c r="E489" s="6">
        <v>197024</v>
      </c>
      <c r="F489" s="4">
        <f t="shared" si="30"/>
        <v>1.7862556663644606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28"/>
        <v>42845.208333333328</v>
      </c>
      <c r="O489" s="13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 s="12">
        <v>5300</v>
      </c>
      <c r="E490" s="6">
        <v>11663</v>
      </c>
      <c r="F490" s="4">
        <f t="shared" si="30"/>
        <v>2.2005660377358489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28"/>
        <v>42403.25</v>
      </c>
      <c r="O490" s="13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 s="12">
        <v>9200</v>
      </c>
      <c r="E491" s="6">
        <v>9339</v>
      </c>
      <c r="F491" s="4">
        <f t="shared" si="30"/>
        <v>1.015108695652174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28"/>
        <v>40406.208333333336</v>
      </c>
      <c r="O491" s="13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 s="12">
        <v>2400</v>
      </c>
      <c r="E492" s="6">
        <v>4596</v>
      </c>
      <c r="F492" s="4">
        <f t="shared" si="30"/>
        <v>1.915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28"/>
        <v>43786.25</v>
      </c>
      <c r="O492" s="13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 s="12">
        <v>56800</v>
      </c>
      <c r="E493" s="6">
        <v>173437</v>
      </c>
      <c r="F493" s="4">
        <f t="shared" si="30"/>
        <v>3.0534683098591549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28"/>
        <v>41456.208333333336</v>
      </c>
      <c r="O493" s="13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 s="12">
        <v>191000</v>
      </c>
      <c r="E494" s="6">
        <v>45831</v>
      </c>
      <c r="F494" s="4">
        <f t="shared" si="30"/>
        <v>0.23995287958115183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28"/>
        <v>40336.208333333336</v>
      </c>
      <c r="O494" s="13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 s="12">
        <v>900</v>
      </c>
      <c r="E495" s="6">
        <v>6514</v>
      </c>
      <c r="F495" s="4">
        <f t="shared" si="30"/>
        <v>7.2377777777777776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28"/>
        <v>43645.208333333328</v>
      </c>
      <c r="O495" s="13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 s="12">
        <v>2500</v>
      </c>
      <c r="E496" s="6">
        <v>13684</v>
      </c>
      <c r="F496" s="4">
        <f t="shared" si="30"/>
        <v>5.4736000000000002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28"/>
        <v>40990.208333333336</v>
      </c>
      <c r="O496" s="13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 s="12">
        <v>3200</v>
      </c>
      <c r="E497" s="6">
        <v>13264</v>
      </c>
      <c r="F497" s="4">
        <f t="shared" si="30"/>
        <v>4.1449999999999996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28"/>
        <v>41800.208333333336</v>
      </c>
      <c r="O497" s="13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 s="12">
        <v>183800</v>
      </c>
      <c r="E498" s="6">
        <v>1667</v>
      </c>
      <c r="F498" s="4">
        <f t="shared" si="30"/>
        <v>9.0696409140369975E-3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28"/>
        <v>42876.208333333328</v>
      </c>
      <c r="O498" s="13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 s="12">
        <v>9800</v>
      </c>
      <c r="E499" s="6">
        <v>3349</v>
      </c>
      <c r="F499" s="4">
        <f t="shared" si="30"/>
        <v>0.34173469387755101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28"/>
        <v>42724.25</v>
      </c>
      <c r="O499" s="13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 s="12">
        <v>193400</v>
      </c>
      <c r="E500" s="6">
        <v>46317</v>
      </c>
      <c r="F500" s="4">
        <f t="shared" si="30"/>
        <v>0.239488107549121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28"/>
        <v>42005.25</v>
      </c>
      <c r="O500" s="13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 s="12">
        <v>163800</v>
      </c>
      <c r="E501" s="6">
        <v>78743</v>
      </c>
      <c r="F501" s="4">
        <f t="shared" si="30"/>
        <v>0.48072649572649573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28"/>
        <v>42444.208333333328</v>
      </c>
      <c r="O501" s="13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 s="12">
        <v>100</v>
      </c>
      <c r="E502" s="6">
        <v>0</v>
      </c>
      <c r="F502" s="4">
        <f t="shared" si="30"/>
        <v>0</v>
      </c>
      <c r="G502" t="s">
        <v>14</v>
      </c>
      <c r="H502">
        <v>0</v>
      </c>
      <c r="I502" s="6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28"/>
        <v>41395.208333333336</v>
      </c>
      <c r="O502" s="13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 s="12">
        <v>153600</v>
      </c>
      <c r="E503" s="6">
        <v>107743</v>
      </c>
      <c r="F503" s="4">
        <f t="shared" si="30"/>
        <v>0.70145182291666663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28"/>
        <v>41345.208333333336</v>
      </c>
      <c r="O503" s="13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 s="12">
        <v>1300</v>
      </c>
      <c r="E504" s="6">
        <v>6889</v>
      </c>
      <c r="F504" s="4">
        <f t="shared" si="30"/>
        <v>5.2992307692307694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28"/>
        <v>41117.208333333336</v>
      </c>
      <c r="O504" s="13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 s="12">
        <v>25500</v>
      </c>
      <c r="E505" s="6">
        <v>45983</v>
      </c>
      <c r="F505" s="4">
        <f t="shared" si="30"/>
        <v>1.8032549019607844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28"/>
        <v>42186.208333333328</v>
      </c>
      <c r="O505" s="13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 s="12">
        <v>7500</v>
      </c>
      <c r="E506" s="6">
        <v>6924</v>
      </c>
      <c r="F506" s="4">
        <f t="shared" si="30"/>
        <v>0.92320000000000002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28"/>
        <v>42142.208333333328</v>
      </c>
      <c r="O506" s="13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 s="12">
        <v>89900</v>
      </c>
      <c r="E507" s="6">
        <v>12497</v>
      </c>
      <c r="F507" s="4">
        <f t="shared" si="30"/>
        <v>0.13901001112347053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28"/>
        <v>41341.25</v>
      </c>
      <c r="O507" s="13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 s="12">
        <v>18000</v>
      </c>
      <c r="E508" s="6">
        <v>166874</v>
      </c>
      <c r="F508" s="4">
        <f t="shared" si="30"/>
        <v>9.2707777777777771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28"/>
        <v>43062.25</v>
      </c>
      <c r="O508" s="13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 s="12">
        <v>2100</v>
      </c>
      <c r="E509" s="6">
        <v>837</v>
      </c>
      <c r="F509" s="4">
        <f t="shared" si="30"/>
        <v>0.39857142857142858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28"/>
        <v>41373.208333333336</v>
      </c>
      <c r="O509" s="13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 s="12">
        <v>172700</v>
      </c>
      <c r="E510" s="6">
        <v>193820</v>
      </c>
      <c r="F510" s="4">
        <f t="shared" si="30"/>
        <v>1.1222929936305732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28"/>
        <v>43310.208333333328</v>
      </c>
      <c r="O510" s="13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 s="12">
        <v>168500</v>
      </c>
      <c r="E511" s="6">
        <v>119510</v>
      </c>
      <c r="F511" s="4">
        <f t="shared" si="30"/>
        <v>0.70925816023738875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28"/>
        <v>41034.208333333336</v>
      </c>
      <c r="O511" s="13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 s="12">
        <v>7800</v>
      </c>
      <c r="E512" s="6">
        <v>9289</v>
      </c>
      <c r="F512" s="4">
        <f t="shared" si="30"/>
        <v>1.1908974358974358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28"/>
        <v>43251.208333333328</v>
      </c>
      <c r="O512" s="13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 s="12">
        <v>147800</v>
      </c>
      <c r="E513" s="6">
        <v>35498</v>
      </c>
      <c r="F513" s="4">
        <f t="shared" si="30"/>
        <v>0.24017591339648173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28"/>
        <v>43671.208333333328</v>
      </c>
      <c r="O513" s="13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 s="12">
        <v>9100</v>
      </c>
      <c r="E514" s="6">
        <v>12678</v>
      </c>
      <c r="F514" s="4">
        <f t="shared" si="30"/>
        <v>1.3931868131868133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ref="N514:N577" si="32">((((L514/60)/60)/24)+DATE(1970,1,1))</f>
        <v>41825.208333333336</v>
      </c>
      <c r="O514" s="13">
        <f t="shared" ref="O514:O577" si="33">((((M514/60)/60)/24)+DATE(1970,1,1))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 s="12">
        <v>8300</v>
      </c>
      <c r="E515" s="6">
        <v>3260</v>
      </c>
      <c r="F515" s="4">
        <f t="shared" ref="F515:F578" si="34">E515/D515</f>
        <v>0.39277108433734942</v>
      </c>
      <c r="G515" t="s">
        <v>74</v>
      </c>
      <c r="H515">
        <v>35</v>
      </c>
      <c r="I515" s="6">
        <f t="shared" ref="I515:I578" si="35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si="32"/>
        <v>40430.208333333336</v>
      </c>
      <c r="O515" s="13">
        <f t="shared" si="33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 s="12">
        <v>138700</v>
      </c>
      <c r="E516" s="6">
        <v>31123</v>
      </c>
      <c r="F516" s="4">
        <f t="shared" si="34"/>
        <v>0.22439077144917088</v>
      </c>
      <c r="G516" t="s">
        <v>74</v>
      </c>
      <c r="H516">
        <v>528</v>
      </c>
      <c r="I516" s="6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32"/>
        <v>41614.25</v>
      </c>
      <c r="O516" s="13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 s="12">
        <v>8600</v>
      </c>
      <c r="E517" s="6">
        <v>4797</v>
      </c>
      <c r="F517" s="4">
        <f t="shared" si="34"/>
        <v>0.55779069767441858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32"/>
        <v>40900.25</v>
      </c>
      <c r="O517" s="13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 s="12">
        <v>125400</v>
      </c>
      <c r="E518" s="6">
        <v>53324</v>
      </c>
      <c r="F518" s="4">
        <f t="shared" si="34"/>
        <v>0.42523125996810207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32"/>
        <v>40396.208333333336</v>
      </c>
      <c r="O518" s="13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 s="12">
        <v>5900</v>
      </c>
      <c r="E519" s="6">
        <v>6608</v>
      </c>
      <c r="F519" s="4">
        <f t="shared" si="34"/>
        <v>1.1200000000000001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32"/>
        <v>42860.208333333328</v>
      </c>
      <c r="O519" s="13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 s="12">
        <v>8800</v>
      </c>
      <c r="E520" s="6">
        <v>622</v>
      </c>
      <c r="F520" s="4">
        <f t="shared" si="34"/>
        <v>7.0681818181818179E-2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32"/>
        <v>43154.25</v>
      </c>
      <c r="O520" s="13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 s="12">
        <v>177700</v>
      </c>
      <c r="E521" s="6">
        <v>180802</v>
      </c>
      <c r="F521" s="4">
        <f t="shared" si="34"/>
        <v>1.0174563871693867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32"/>
        <v>42012.25</v>
      </c>
      <c r="O521" s="13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 s="12">
        <v>800</v>
      </c>
      <c r="E522" s="6">
        <v>3406</v>
      </c>
      <c r="F522" s="4">
        <f t="shared" si="34"/>
        <v>4.2575000000000003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32"/>
        <v>43574.208333333328</v>
      </c>
      <c r="O522" s="13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 s="12">
        <v>7600</v>
      </c>
      <c r="E523" s="6">
        <v>11061</v>
      </c>
      <c r="F523" s="4">
        <f t="shared" si="34"/>
        <v>1.4553947368421052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32"/>
        <v>42605.208333333328</v>
      </c>
      <c r="O523" s="13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 s="12">
        <v>50500</v>
      </c>
      <c r="E524" s="6">
        <v>16389</v>
      </c>
      <c r="F524" s="4">
        <f t="shared" si="34"/>
        <v>0.32453465346534655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32"/>
        <v>41093.208333333336</v>
      </c>
      <c r="O524" s="13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 s="12">
        <v>900</v>
      </c>
      <c r="E525" s="6">
        <v>6303</v>
      </c>
      <c r="F525" s="4">
        <f t="shared" si="34"/>
        <v>7.003333333333333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32"/>
        <v>40241.25</v>
      </c>
      <c r="O525" s="13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 s="12">
        <v>96700</v>
      </c>
      <c r="E526" s="6">
        <v>81136</v>
      </c>
      <c r="F526" s="4">
        <f t="shared" si="34"/>
        <v>0.83904860392967939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32"/>
        <v>40294.208333333336</v>
      </c>
      <c r="O526" s="13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 s="12">
        <v>2100</v>
      </c>
      <c r="E527" s="6">
        <v>1768</v>
      </c>
      <c r="F527" s="4">
        <f t="shared" si="34"/>
        <v>0.84190476190476193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32"/>
        <v>40505.25</v>
      </c>
      <c r="O527" s="13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 s="12">
        <v>8300</v>
      </c>
      <c r="E528" s="6">
        <v>12944</v>
      </c>
      <c r="F528" s="4">
        <f t="shared" si="34"/>
        <v>1.5595180722891566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32"/>
        <v>42364.25</v>
      </c>
      <c r="O528" s="13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 s="12">
        <v>189200</v>
      </c>
      <c r="E529" s="6">
        <v>188480</v>
      </c>
      <c r="F529" s="4">
        <f t="shared" si="34"/>
        <v>0.99619450317124736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32"/>
        <v>42405.25</v>
      </c>
      <c r="O529" s="13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 s="12">
        <v>9000</v>
      </c>
      <c r="E530" s="6">
        <v>7227</v>
      </c>
      <c r="F530" s="4">
        <f t="shared" si="34"/>
        <v>0.80300000000000005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32"/>
        <v>41601.25</v>
      </c>
      <c r="O530" s="13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 s="12">
        <v>5100</v>
      </c>
      <c r="E531" s="6">
        <v>574</v>
      </c>
      <c r="F531" s="4">
        <f t="shared" si="34"/>
        <v>0.11254901960784314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32"/>
        <v>41769.208333333336</v>
      </c>
      <c r="O531" s="13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 s="12">
        <v>105000</v>
      </c>
      <c r="E532" s="6">
        <v>96328</v>
      </c>
      <c r="F532" s="4">
        <f t="shared" si="34"/>
        <v>0.91740952380952379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32"/>
        <v>40421.208333333336</v>
      </c>
      <c r="O532" s="13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 s="12">
        <v>186700</v>
      </c>
      <c r="E533" s="6">
        <v>178338</v>
      </c>
      <c r="F533" s="4">
        <f t="shared" si="34"/>
        <v>0.95521156936261387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32"/>
        <v>41589.25</v>
      </c>
      <c r="O533" s="13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 s="12">
        <v>1600</v>
      </c>
      <c r="E534" s="6">
        <v>8046</v>
      </c>
      <c r="F534" s="4">
        <f t="shared" si="34"/>
        <v>5.0287499999999996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32"/>
        <v>43125.25</v>
      </c>
      <c r="O534" s="13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 s="12">
        <v>115600</v>
      </c>
      <c r="E535" s="6">
        <v>184086</v>
      </c>
      <c r="F535" s="4">
        <f t="shared" si="34"/>
        <v>1.5924394463667819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32"/>
        <v>41479.208333333336</v>
      </c>
      <c r="O535" s="13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 s="12">
        <v>89100</v>
      </c>
      <c r="E536" s="6">
        <v>13385</v>
      </c>
      <c r="F536" s="4">
        <f t="shared" si="34"/>
        <v>0.15022446689113356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32"/>
        <v>43329.208333333328</v>
      </c>
      <c r="O536" s="13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 s="12">
        <v>2600</v>
      </c>
      <c r="E537" s="6">
        <v>12533</v>
      </c>
      <c r="F537" s="4">
        <f t="shared" si="34"/>
        <v>4.820384615384615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32"/>
        <v>43259.208333333328</v>
      </c>
      <c r="O537" s="13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 s="12">
        <v>9800</v>
      </c>
      <c r="E538" s="6">
        <v>14697</v>
      </c>
      <c r="F538" s="4">
        <f t="shared" si="34"/>
        <v>1.4996938775510205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32"/>
        <v>40414.208333333336</v>
      </c>
      <c r="O538" s="13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 s="12">
        <v>84400</v>
      </c>
      <c r="E539" s="6">
        <v>98935</v>
      </c>
      <c r="F539" s="4">
        <f t="shared" si="34"/>
        <v>1.1722156398104266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32"/>
        <v>43342.208333333328</v>
      </c>
      <c r="O539" s="13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 s="12">
        <v>151300</v>
      </c>
      <c r="E540" s="6">
        <v>57034</v>
      </c>
      <c r="F540" s="4">
        <f t="shared" si="34"/>
        <v>0.37695968274950431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32"/>
        <v>41539.208333333336</v>
      </c>
      <c r="O540" s="13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 s="12">
        <v>9800</v>
      </c>
      <c r="E541" s="6">
        <v>7120</v>
      </c>
      <c r="F541" s="4">
        <f t="shared" si="34"/>
        <v>0.72653061224489801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32"/>
        <v>43647.208333333328</v>
      </c>
      <c r="O541" s="13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 s="12">
        <v>5300</v>
      </c>
      <c r="E542" s="6">
        <v>14097</v>
      </c>
      <c r="F542" s="4">
        <f t="shared" si="34"/>
        <v>2.6598113207547169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32"/>
        <v>43225.208333333328</v>
      </c>
      <c r="O542" s="13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 s="12">
        <v>178000</v>
      </c>
      <c r="E543" s="6">
        <v>43086</v>
      </c>
      <c r="F543" s="4">
        <f t="shared" si="34"/>
        <v>0.24205617977528091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32"/>
        <v>42165.208333333328</v>
      </c>
      <c r="O543" s="13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 s="12">
        <v>77000</v>
      </c>
      <c r="E544" s="6">
        <v>1930</v>
      </c>
      <c r="F544" s="4">
        <f t="shared" si="34"/>
        <v>2.5064935064935064E-2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32"/>
        <v>42391.25</v>
      </c>
      <c r="O544" s="13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 s="12">
        <v>84900</v>
      </c>
      <c r="E545" s="6">
        <v>13864</v>
      </c>
      <c r="F545" s="4">
        <f t="shared" si="34"/>
        <v>0.1632979976442874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32"/>
        <v>41528.208333333336</v>
      </c>
      <c r="O545" s="13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 s="12">
        <v>2800</v>
      </c>
      <c r="E546" s="6">
        <v>7742</v>
      </c>
      <c r="F546" s="4">
        <f t="shared" si="34"/>
        <v>2.7650000000000001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32"/>
        <v>42377.25</v>
      </c>
      <c r="O546" s="13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 s="12">
        <v>184800</v>
      </c>
      <c r="E547" s="6">
        <v>164109</v>
      </c>
      <c r="F547" s="4">
        <f t="shared" si="34"/>
        <v>0.88803571428571426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32"/>
        <v>43824.25</v>
      </c>
      <c r="O547" s="13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 s="12">
        <v>4200</v>
      </c>
      <c r="E548" s="6">
        <v>6870</v>
      </c>
      <c r="F548" s="4">
        <f t="shared" si="34"/>
        <v>1.6357142857142857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32"/>
        <v>43360.208333333328</v>
      </c>
      <c r="O548" s="13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 s="12">
        <v>1300</v>
      </c>
      <c r="E549" s="6">
        <v>12597</v>
      </c>
      <c r="F549" s="4">
        <f t="shared" si="34"/>
        <v>9.69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32"/>
        <v>42029.25</v>
      </c>
      <c r="O549" s="13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 s="12">
        <v>66100</v>
      </c>
      <c r="E550" s="6">
        <v>179074</v>
      </c>
      <c r="F550" s="4">
        <f t="shared" si="34"/>
        <v>2.7091376701966716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32"/>
        <v>42461.208333333328</v>
      </c>
      <c r="O550" s="13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 s="12">
        <v>29500</v>
      </c>
      <c r="E551" s="6">
        <v>83843</v>
      </c>
      <c r="F551" s="4">
        <f t="shared" si="34"/>
        <v>2.8421355932203389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32"/>
        <v>41422.208333333336</v>
      </c>
      <c r="O551" s="13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 s="12">
        <v>100</v>
      </c>
      <c r="E552" s="6">
        <v>4</v>
      </c>
      <c r="F552" s="4">
        <f t="shared" si="34"/>
        <v>0.04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32"/>
        <v>40968.25</v>
      </c>
      <c r="O552" s="13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 s="12">
        <v>180100</v>
      </c>
      <c r="E553" s="6">
        <v>105598</v>
      </c>
      <c r="F553" s="4">
        <f t="shared" si="34"/>
        <v>0.58632981676846196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32"/>
        <v>41993.25</v>
      </c>
      <c r="O553" s="13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 s="12">
        <v>9000</v>
      </c>
      <c r="E554" s="6">
        <v>8866</v>
      </c>
      <c r="F554" s="4">
        <f t="shared" si="34"/>
        <v>0.98511111111111116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32"/>
        <v>42700.25</v>
      </c>
      <c r="O554" s="13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 s="12">
        <v>170600</v>
      </c>
      <c r="E555" s="6">
        <v>75022</v>
      </c>
      <c r="F555" s="4">
        <f t="shared" si="34"/>
        <v>0.43975381008206332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32"/>
        <v>40545.25</v>
      </c>
      <c r="O555" s="13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 s="12">
        <v>9500</v>
      </c>
      <c r="E556" s="6">
        <v>14408</v>
      </c>
      <c r="F556" s="4">
        <f t="shared" si="34"/>
        <v>1.5166315789473683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32"/>
        <v>42723.25</v>
      </c>
      <c r="O556" s="13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 s="12">
        <v>6300</v>
      </c>
      <c r="E557" s="6">
        <v>14089</v>
      </c>
      <c r="F557" s="4">
        <f t="shared" si="34"/>
        <v>2.2363492063492063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32"/>
        <v>41731.208333333336</v>
      </c>
      <c r="O557" s="13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 s="12">
        <v>5200</v>
      </c>
      <c r="E558" s="6">
        <v>12467</v>
      </c>
      <c r="F558" s="4">
        <f t="shared" si="34"/>
        <v>2.3975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32"/>
        <v>40792.208333333336</v>
      </c>
      <c r="O558" s="13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 s="12">
        <v>6000</v>
      </c>
      <c r="E559" s="6">
        <v>11960</v>
      </c>
      <c r="F559" s="4">
        <f t="shared" si="34"/>
        <v>1.9933333333333334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32"/>
        <v>42279.208333333328</v>
      </c>
      <c r="O559" s="13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 s="12">
        <v>5800</v>
      </c>
      <c r="E560" s="6">
        <v>7966</v>
      </c>
      <c r="F560" s="4">
        <f t="shared" si="34"/>
        <v>1.373448275862069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32"/>
        <v>42424.25</v>
      </c>
      <c r="O560" s="13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 s="12">
        <v>105300</v>
      </c>
      <c r="E561" s="6">
        <v>106321</v>
      </c>
      <c r="F561" s="4">
        <f t="shared" si="34"/>
        <v>1.009696106362773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32"/>
        <v>42584.208333333328</v>
      </c>
      <c r="O561" s="13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 s="12">
        <v>20000</v>
      </c>
      <c r="E562" s="6">
        <v>158832</v>
      </c>
      <c r="F562" s="4">
        <f t="shared" si="34"/>
        <v>7.9416000000000002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32"/>
        <v>40865.25</v>
      </c>
      <c r="O562" s="13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 s="12">
        <v>3000</v>
      </c>
      <c r="E563" s="6">
        <v>11091</v>
      </c>
      <c r="F563" s="4">
        <f t="shared" si="34"/>
        <v>3.6970000000000001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32"/>
        <v>40833.208333333336</v>
      </c>
      <c r="O563" s="13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 s="12">
        <v>9900</v>
      </c>
      <c r="E564" s="6">
        <v>1269</v>
      </c>
      <c r="F564" s="4">
        <f t="shared" si="34"/>
        <v>0.12818181818181817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32"/>
        <v>43536.208333333328</v>
      </c>
      <c r="O564" s="13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 s="12">
        <v>3700</v>
      </c>
      <c r="E565" s="6">
        <v>5107</v>
      </c>
      <c r="F565" s="4">
        <f t="shared" si="34"/>
        <v>1.3802702702702703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32"/>
        <v>43417.25</v>
      </c>
      <c r="O565" s="13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 s="12">
        <v>168700</v>
      </c>
      <c r="E566" s="6">
        <v>141393</v>
      </c>
      <c r="F566" s="4">
        <f t="shared" si="34"/>
        <v>0.83813278008298753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32"/>
        <v>42078.208333333328</v>
      </c>
      <c r="O566" s="13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 s="12">
        <v>94900</v>
      </c>
      <c r="E567" s="6">
        <v>194166</v>
      </c>
      <c r="F567" s="4">
        <f t="shared" si="34"/>
        <v>2.0460063224446787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32"/>
        <v>40862.25</v>
      </c>
      <c r="O567" s="13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 s="12">
        <v>9300</v>
      </c>
      <c r="E568" s="6">
        <v>4124</v>
      </c>
      <c r="F568" s="4">
        <f t="shared" si="34"/>
        <v>0.44344086021505374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32"/>
        <v>42424.25</v>
      </c>
      <c r="O568" s="13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 s="12">
        <v>6800</v>
      </c>
      <c r="E569" s="6">
        <v>14865</v>
      </c>
      <c r="F569" s="4">
        <f t="shared" si="34"/>
        <v>2.1860294117647059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32"/>
        <v>41830.208333333336</v>
      </c>
      <c r="O569" s="13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 s="12">
        <v>72400</v>
      </c>
      <c r="E570" s="6">
        <v>134688</v>
      </c>
      <c r="F570" s="4">
        <f t="shared" si="34"/>
        <v>1.8603314917127072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32"/>
        <v>40374.208333333336</v>
      </c>
      <c r="O570" s="13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 s="12">
        <v>20100</v>
      </c>
      <c r="E571" s="6">
        <v>47705</v>
      </c>
      <c r="F571" s="4">
        <f t="shared" si="34"/>
        <v>2.3733830845771142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32"/>
        <v>40554.25</v>
      </c>
      <c r="O571" s="13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 s="12">
        <v>31200</v>
      </c>
      <c r="E572" s="6">
        <v>95364</v>
      </c>
      <c r="F572" s="4">
        <f t="shared" si="34"/>
        <v>3.0565384615384614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32"/>
        <v>41993.25</v>
      </c>
      <c r="O572" s="13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 s="12">
        <v>3500</v>
      </c>
      <c r="E573" s="6">
        <v>3295</v>
      </c>
      <c r="F573" s="4">
        <f t="shared" si="34"/>
        <v>0.94142857142857139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32"/>
        <v>42174.208333333328</v>
      </c>
      <c r="O573" s="13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 s="12">
        <v>9000</v>
      </c>
      <c r="E574" s="6">
        <v>4896</v>
      </c>
      <c r="F574" s="4">
        <f t="shared" si="34"/>
        <v>0.54400000000000004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32"/>
        <v>42275.208333333328</v>
      </c>
      <c r="O574" s="13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 s="12">
        <v>6700</v>
      </c>
      <c r="E575" s="6">
        <v>7496</v>
      </c>
      <c r="F575" s="4">
        <f t="shared" si="34"/>
        <v>1.1188059701492536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32"/>
        <v>41761.208333333336</v>
      </c>
      <c r="O575" s="13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 s="12">
        <v>2700</v>
      </c>
      <c r="E576" s="6">
        <v>9967</v>
      </c>
      <c r="F576" s="4">
        <f t="shared" si="34"/>
        <v>3.6914814814814814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32"/>
        <v>43806.25</v>
      </c>
      <c r="O576" s="13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 s="12">
        <v>83300</v>
      </c>
      <c r="E577" s="6">
        <v>52421</v>
      </c>
      <c r="F577" s="4">
        <f t="shared" si="34"/>
        <v>0.62930372148859548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32"/>
        <v>41779.208333333336</v>
      </c>
      <c r="O577" s="13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 s="12">
        <v>9700</v>
      </c>
      <c r="E578" s="6">
        <v>6298</v>
      </c>
      <c r="F578" s="4">
        <f t="shared" si="34"/>
        <v>0.6492783505154639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ref="N578:N641" si="36">((((L578/60)/60)/24)+DATE(1970,1,1))</f>
        <v>43040.208333333328</v>
      </c>
      <c r="O578" s="13">
        <f t="shared" ref="O578:O641" si="37">((((M578/60)/60)/24)+DATE(1970,1,1))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 s="12">
        <v>8200</v>
      </c>
      <c r="E579" s="6">
        <v>1546</v>
      </c>
      <c r="F579" s="4">
        <f t="shared" ref="F579:F642" si="38">E579/D579</f>
        <v>0.18853658536585366</v>
      </c>
      <c r="G579" t="s">
        <v>74</v>
      </c>
      <c r="H579">
        <v>37</v>
      </c>
      <c r="I579" s="6">
        <f t="shared" ref="I579:I642" si="3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si="36"/>
        <v>40613.25</v>
      </c>
      <c r="O579" s="13">
        <f t="shared" si="37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 s="12">
        <v>96500</v>
      </c>
      <c r="E580" s="6">
        <v>16168</v>
      </c>
      <c r="F580" s="4">
        <f t="shared" si="38"/>
        <v>0.1675440414507772</v>
      </c>
      <c r="G580" t="s">
        <v>14</v>
      </c>
      <c r="H580">
        <v>245</v>
      </c>
      <c r="I580" s="6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36"/>
        <v>40878.25</v>
      </c>
      <c r="O580" s="13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 s="12">
        <v>6200</v>
      </c>
      <c r="E581" s="6">
        <v>6269</v>
      </c>
      <c r="F581" s="4">
        <f t="shared" si="38"/>
        <v>1.0111290322580646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36"/>
        <v>40762.208333333336</v>
      </c>
      <c r="O581" s="13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 s="12">
        <v>43800</v>
      </c>
      <c r="E582" s="6">
        <v>149578</v>
      </c>
      <c r="F582" s="4">
        <f t="shared" si="38"/>
        <v>3.4150228310502282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36"/>
        <v>41696.25</v>
      </c>
      <c r="O582" s="13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 s="12">
        <v>6000</v>
      </c>
      <c r="E583" s="6">
        <v>3841</v>
      </c>
      <c r="F583" s="4">
        <f t="shared" si="38"/>
        <v>0.64016666666666666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36"/>
        <v>40662.208333333336</v>
      </c>
      <c r="O583" s="13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 s="12">
        <v>8700</v>
      </c>
      <c r="E584" s="6">
        <v>4531</v>
      </c>
      <c r="F584" s="4">
        <f t="shared" si="38"/>
        <v>0.5208045977011494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36"/>
        <v>42165.208333333328</v>
      </c>
      <c r="O584" s="13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 s="12">
        <v>18900</v>
      </c>
      <c r="E585" s="6">
        <v>60934</v>
      </c>
      <c r="F585" s="4">
        <f t="shared" si="38"/>
        <v>3.2240211640211642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36"/>
        <v>40959.25</v>
      </c>
      <c r="O585" s="13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 s="12">
        <v>86400</v>
      </c>
      <c r="E586" s="6">
        <v>103255</v>
      </c>
      <c r="F586" s="4">
        <f t="shared" si="38"/>
        <v>1.1950810185185186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36"/>
        <v>41024.208333333336</v>
      </c>
      <c r="O586" s="13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 s="12">
        <v>8900</v>
      </c>
      <c r="E587" s="6">
        <v>13065</v>
      </c>
      <c r="F587" s="4">
        <f t="shared" si="38"/>
        <v>1.4679775280898877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36"/>
        <v>40255.208333333336</v>
      </c>
      <c r="O587" s="13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 s="12">
        <v>700</v>
      </c>
      <c r="E588" s="6">
        <v>6654</v>
      </c>
      <c r="F588" s="4">
        <f t="shared" si="38"/>
        <v>9.5057142857142853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36"/>
        <v>40499.25</v>
      </c>
      <c r="O588" s="13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 s="12">
        <v>9400</v>
      </c>
      <c r="E589" s="6">
        <v>6852</v>
      </c>
      <c r="F589" s="4">
        <f t="shared" si="38"/>
        <v>0.72893617021276591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36"/>
        <v>43484.25</v>
      </c>
      <c r="O589" s="13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 s="12">
        <v>157600</v>
      </c>
      <c r="E590" s="6">
        <v>124517</v>
      </c>
      <c r="F590" s="4">
        <f t="shared" si="38"/>
        <v>0.7900824873096447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36"/>
        <v>40262.208333333336</v>
      </c>
      <c r="O590" s="13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 s="12">
        <v>7900</v>
      </c>
      <c r="E591" s="6">
        <v>5113</v>
      </c>
      <c r="F591" s="4">
        <f t="shared" si="38"/>
        <v>0.64721518987341775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36"/>
        <v>42190.208333333328</v>
      </c>
      <c r="O591" s="13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 s="12">
        <v>7100</v>
      </c>
      <c r="E592" s="6">
        <v>5824</v>
      </c>
      <c r="F592" s="4">
        <f t="shared" si="38"/>
        <v>0.82028169014084507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36"/>
        <v>41994.25</v>
      </c>
      <c r="O592" s="13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 s="12">
        <v>600</v>
      </c>
      <c r="E593" s="6">
        <v>6226</v>
      </c>
      <c r="F593" s="4">
        <f t="shared" si="38"/>
        <v>10.376666666666667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36"/>
        <v>40373.208333333336</v>
      </c>
      <c r="O593" s="13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 s="12">
        <v>156800</v>
      </c>
      <c r="E594" s="6">
        <v>20243</v>
      </c>
      <c r="F594" s="4">
        <f t="shared" si="38"/>
        <v>0.12910076530612244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36"/>
        <v>41789.208333333336</v>
      </c>
      <c r="O594" s="13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 s="12">
        <v>121600</v>
      </c>
      <c r="E595" s="6">
        <v>188288</v>
      </c>
      <c r="F595" s="4">
        <f t="shared" si="38"/>
        <v>1.5484210526315789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36"/>
        <v>41724.208333333336</v>
      </c>
      <c r="O595" s="13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 s="12">
        <v>157300</v>
      </c>
      <c r="E596" s="6">
        <v>11167</v>
      </c>
      <c r="F596" s="4">
        <f t="shared" si="38"/>
        <v>7.0991735537190084E-2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36"/>
        <v>42548.208333333328</v>
      </c>
      <c r="O596" s="13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 s="12">
        <v>70300</v>
      </c>
      <c r="E597" s="6">
        <v>146595</v>
      </c>
      <c r="F597" s="4">
        <f t="shared" si="38"/>
        <v>2.0852773826458035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36"/>
        <v>40253.208333333336</v>
      </c>
      <c r="O597" s="13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 s="12">
        <v>7900</v>
      </c>
      <c r="E598" s="6">
        <v>7875</v>
      </c>
      <c r="F598" s="4">
        <f t="shared" si="38"/>
        <v>0.99683544303797467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36"/>
        <v>42434.25</v>
      </c>
      <c r="O598" s="13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 s="12">
        <v>73800</v>
      </c>
      <c r="E599" s="6">
        <v>148779</v>
      </c>
      <c r="F599" s="4">
        <f t="shared" si="38"/>
        <v>2.0159756097560977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36"/>
        <v>43786.25</v>
      </c>
      <c r="O599" s="13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 s="12">
        <v>108500</v>
      </c>
      <c r="E600" s="6">
        <v>175868</v>
      </c>
      <c r="F600" s="4">
        <f t="shared" si="38"/>
        <v>1.6209032258064515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36"/>
        <v>40344.208333333336</v>
      </c>
      <c r="O600" s="13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 s="12">
        <v>140300</v>
      </c>
      <c r="E601" s="6">
        <v>5112</v>
      </c>
      <c r="F601" s="4">
        <f t="shared" si="38"/>
        <v>3.6436208125445471E-2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36"/>
        <v>42047.25</v>
      </c>
      <c r="O601" s="13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 s="12">
        <v>100</v>
      </c>
      <c r="E602" s="6">
        <v>5</v>
      </c>
      <c r="F602" s="4">
        <f t="shared" si="38"/>
        <v>0.05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36"/>
        <v>41485.208333333336</v>
      </c>
      <c r="O602" s="13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 s="12">
        <v>6300</v>
      </c>
      <c r="E603" s="6">
        <v>13018</v>
      </c>
      <c r="F603" s="4">
        <f t="shared" si="38"/>
        <v>2.0663492063492064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36"/>
        <v>41789.208333333336</v>
      </c>
      <c r="O603" s="13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 s="12">
        <v>71100</v>
      </c>
      <c r="E604" s="6">
        <v>91176</v>
      </c>
      <c r="F604" s="4">
        <f t="shared" si="38"/>
        <v>1.2823628691983122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36"/>
        <v>42160.208333333328</v>
      </c>
      <c r="O604" s="13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 s="12">
        <v>5300</v>
      </c>
      <c r="E605" s="6">
        <v>6342</v>
      </c>
      <c r="F605" s="4">
        <f t="shared" si="38"/>
        <v>1.1966037735849056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36"/>
        <v>43573.208333333328</v>
      </c>
      <c r="O605" s="13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 s="12">
        <v>88700</v>
      </c>
      <c r="E606" s="6">
        <v>151438</v>
      </c>
      <c r="F606" s="4">
        <f t="shared" si="38"/>
        <v>1.7073055242390078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36"/>
        <v>40565.25</v>
      </c>
      <c r="O606" s="13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 s="12">
        <v>3300</v>
      </c>
      <c r="E607" s="6">
        <v>6178</v>
      </c>
      <c r="F607" s="4">
        <f t="shared" si="38"/>
        <v>1.8721212121212121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36"/>
        <v>42280.208333333328</v>
      </c>
      <c r="O607" s="13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 s="12">
        <v>3400</v>
      </c>
      <c r="E608" s="6">
        <v>6405</v>
      </c>
      <c r="F608" s="4">
        <f t="shared" si="38"/>
        <v>1.8838235294117647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36"/>
        <v>42436.25</v>
      </c>
      <c r="O608" s="13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 s="12">
        <v>137600</v>
      </c>
      <c r="E609" s="6">
        <v>180667</v>
      </c>
      <c r="F609" s="4">
        <f t="shared" si="38"/>
        <v>1.3129869186046512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36"/>
        <v>41721.208333333336</v>
      </c>
      <c r="O609" s="13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 s="12">
        <v>3900</v>
      </c>
      <c r="E610" s="6">
        <v>11075</v>
      </c>
      <c r="F610" s="4">
        <f t="shared" si="38"/>
        <v>2.8397435897435899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36"/>
        <v>43530.25</v>
      </c>
      <c r="O610" s="13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 s="12">
        <v>10000</v>
      </c>
      <c r="E611" s="6">
        <v>12042</v>
      </c>
      <c r="F611" s="4">
        <f t="shared" si="38"/>
        <v>1.2041999999999999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36"/>
        <v>43481.25</v>
      </c>
      <c r="O611" s="13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 s="12">
        <v>42800</v>
      </c>
      <c r="E612" s="6">
        <v>179356</v>
      </c>
      <c r="F612" s="4">
        <f t="shared" si="38"/>
        <v>4.1905607476635511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36"/>
        <v>41259.25</v>
      </c>
      <c r="O612" s="13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 s="12">
        <v>8200</v>
      </c>
      <c r="E613" s="6">
        <v>1136</v>
      </c>
      <c r="F613" s="4">
        <f t="shared" si="38"/>
        <v>0.13853658536585367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36"/>
        <v>41480.208333333336</v>
      </c>
      <c r="O613" s="13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 s="12">
        <v>6200</v>
      </c>
      <c r="E614" s="6">
        <v>8645</v>
      </c>
      <c r="F614" s="4">
        <f t="shared" si="38"/>
        <v>1.3943548387096774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36"/>
        <v>40474.208333333336</v>
      </c>
      <c r="O614" s="13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 s="12">
        <v>1100</v>
      </c>
      <c r="E615" s="6">
        <v>1914</v>
      </c>
      <c r="F615" s="4">
        <f t="shared" si="38"/>
        <v>1.74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36"/>
        <v>42973.208333333328</v>
      </c>
      <c r="O615" s="13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 s="12">
        <v>26500</v>
      </c>
      <c r="E616" s="6">
        <v>41205</v>
      </c>
      <c r="F616" s="4">
        <f t="shared" si="38"/>
        <v>1.5549056603773586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36"/>
        <v>42746.25</v>
      </c>
      <c r="O616" s="13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 s="12">
        <v>8500</v>
      </c>
      <c r="E617" s="6">
        <v>14488</v>
      </c>
      <c r="F617" s="4">
        <f t="shared" si="38"/>
        <v>1.7044705882352942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36"/>
        <v>42489.208333333328</v>
      </c>
      <c r="O617" s="13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 s="12">
        <v>6400</v>
      </c>
      <c r="E618" s="6">
        <v>12129</v>
      </c>
      <c r="F618" s="4">
        <f t="shared" si="38"/>
        <v>1.8951562500000001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36"/>
        <v>41537.208333333336</v>
      </c>
      <c r="O618" s="13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 s="12">
        <v>1400</v>
      </c>
      <c r="E619" s="6">
        <v>3496</v>
      </c>
      <c r="F619" s="4">
        <f t="shared" si="38"/>
        <v>2.4971428571428573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36"/>
        <v>41794.208333333336</v>
      </c>
      <c r="O619" s="13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 s="12">
        <v>198600</v>
      </c>
      <c r="E620" s="6">
        <v>97037</v>
      </c>
      <c r="F620" s="4">
        <f t="shared" si="38"/>
        <v>0.48860523665659616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36"/>
        <v>41396.208333333336</v>
      </c>
      <c r="O620" s="13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 s="12">
        <v>195900</v>
      </c>
      <c r="E621" s="6">
        <v>55757</v>
      </c>
      <c r="F621" s="4">
        <f t="shared" si="38"/>
        <v>0.28461970393057684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36"/>
        <v>40669.208333333336</v>
      </c>
      <c r="O621" s="13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 s="12">
        <v>4300</v>
      </c>
      <c r="E622" s="6">
        <v>11525</v>
      </c>
      <c r="F622" s="4">
        <f t="shared" si="38"/>
        <v>2.6802325581395348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36"/>
        <v>42559.208333333328</v>
      </c>
      <c r="O622" s="13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 s="12">
        <v>25600</v>
      </c>
      <c r="E623" s="6">
        <v>158669</v>
      </c>
      <c r="F623" s="4">
        <f t="shared" si="38"/>
        <v>6.1980078125000002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36"/>
        <v>42626.208333333328</v>
      </c>
      <c r="O623" s="13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 s="12">
        <v>189000</v>
      </c>
      <c r="E624" s="6">
        <v>5916</v>
      </c>
      <c r="F624" s="4">
        <f t="shared" si="38"/>
        <v>3.1301587301587303E-2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36"/>
        <v>43205.208333333328</v>
      </c>
      <c r="O624" s="13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 s="12">
        <v>94300</v>
      </c>
      <c r="E625" s="6">
        <v>150806</v>
      </c>
      <c r="F625" s="4">
        <f t="shared" si="38"/>
        <v>1.5992152704135738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36"/>
        <v>42201.208333333328</v>
      </c>
      <c r="O625" s="13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 s="12">
        <v>5100</v>
      </c>
      <c r="E626" s="6">
        <v>14249</v>
      </c>
      <c r="F626" s="4">
        <f t="shared" si="38"/>
        <v>2.793921568627451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36"/>
        <v>42029.25</v>
      </c>
      <c r="O626" s="13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 s="12">
        <v>7500</v>
      </c>
      <c r="E627" s="6">
        <v>5803</v>
      </c>
      <c r="F627" s="4">
        <f t="shared" si="38"/>
        <v>0.77373333333333338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36"/>
        <v>43857.25</v>
      </c>
      <c r="O627" s="13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 s="12">
        <v>6400</v>
      </c>
      <c r="E628" s="6">
        <v>13205</v>
      </c>
      <c r="F628" s="4">
        <f t="shared" si="38"/>
        <v>2.0632812500000002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36"/>
        <v>40449.208333333336</v>
      </c>
      <c r="O628" s="13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 s="12">
        <v>1600</v>
      </c>
      <c r="E629" s="6">
        <v>11108</v>
      </c>
      <c r="F629" s="4">
        <f t="shared" si="38"/>
        <v>6.9424999999999999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36"/>
        <v>40345.208333333336</v>
      </c>
      <c r="O629" s="13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 s="12">
        <v>1900</v>
      </c>
      <c r="E630" s="6">
        <v>2884</v>
      </c>
      <c r="F630" s="4">
        <f t="shared" si="38"/>
        <v>1.5178947368421052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36"/>
        <v>40455.208333333336</v>
      </c>
      <c r="O630" s="13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 s="12">
        <v>85900</v>
      </c>
      <c r="E631" s="6">
        <v>55476</v>
      </c>
      <c r="F631" s="4">
        <f t="shared" si="38"/>
        <v>0.64582072176949945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36"/>
        <v>42557.208333333328</v>
      </c>
      <c r="O631" s="13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 s="12">
        <v>9500</v>
      </c>
      <c r="E632" s="6">
        <v>5973</v>
      </c>
      <c r="F632" s="4">
        <f t="shared" si="38"/>
        <v>0.62873684210526315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36"/>
        <v>43586.208333333328</v>
      </c>
      <c r="O632" s="13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 s="12">
        <v>59200</v>
      </c>
      <c r="E633" s="6">
        <v>183756</v>
      </c>
      <c r="F633" s="4">
        <f t="shared" si="38"/>
        <v>3.1039864864864866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36"/>
        <v>43550.208333333328</v>
      </c>
      <c r="O633" s="13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 s="12">
        <v>72100</v>
      </c>
      <c r="E634" s="6">
        <v>30902</v>
      </c>
      <c r="F634" s="4">
        <f t="shared" si="38"/>
        <v>0.42859916782246882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36"/>
        <v>41945.208333333336</v>
      </c>
      <c r="O634" s="13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 s="12">
        <v>6700</v>
      </c>
      <c r="E635" s="6">
        <v>5569</v>
      </c>
      <c r="F635" s="4">
        <f t="shared" si="38"/>
        <v>0.83119402985074631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36"/>
        <v>42315.25</v>
      </c>
      <c r="O635" s="13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 s="12">
        <v>118200</v>
      </c>
      <c r="E636" s="6">
        <v>92824</v>
      </c>
      <c r="F636" s="4">
        <f t="shared" si="38"/>
        <v>0.78531302876480547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36"/>
        <v>42819.208333333328</v>
      </c>
      <c r="O636" s="13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 s="12">
        <v>139000</v>
      </c>
      <c r="E637" s="6">
        <v>158590</v>
      </c>
      <c r="F637" s="4">
        <f t="shared" si="38"/>
        <v>1.1409352517985611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36"/>
        <v>41314.25</v>
      </c>
      <c r="O637" s="13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 s="12">
        <v>197700</v>
      </c>
      <c r="E638" s="6">
        <v>127591</v>
      </c>
      <c r="F638" s="4">
        <f t="shared" si="38"/>
        <v>0.64537683358624176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36"/>
        <v>40926.25</v>
      </c>
      <c r="O638" s="13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 s="12">
        <v>8500</v>
      </c>
      <c r="E639" s="6">
        <v>6750</v>
      </c>
      <c r="F639" s="4">
        <f t="shared" si="38"/>
        <v>0.79411764705882348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36"/>
        <v>42688.25</v>
      </c>
      <c r="O639" s="13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 s="12">
        <v>81600</v>
      </c>
      <c r="E640" s="6">
        <v>9318</v>
      </c>
      <c r="F640" s="4">
        <f t="shared" si="38"/>
        <v>0.11419117647058824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36"/>
        <v>40386.208333333336</v>
      </c>
      <c r="O640" s="13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 s="12">
        <v>8600</v>
      </c>
      <c r="E641" s="6">
        <v>4832</v>
      </c>
      <c r="F641" s="4">
        <f t="shared" si="38"/>
        <v>0.56186046511627907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36"/>
        <v>43309.208333333328</v>
      </c>
      <c r="O641" s="13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 s="12">
        <v>119800</v>
      </c>
      <c r="E642" s="6">
        <v>19769</v>
      </c>
      <c r="F642" s="4">
        <f t="shared" si="38"/>
        <v>0.16501669449081802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ref="N642:N705" si="40">((((L642/60)/60)/24)+DATE(1970,1,1))</f>
        <v>42387.25</v>
      </c>
      <c r="O642" s="13">
        <f t="shared" ref="O642:O705" si="41">((((M642/60)/60)/24)+DATE(1970,1,1))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 s="12">
        <v>9400</v>
      </c>
      <c r="E643" s="6">
        <v>11277</v>
      </c>
      <c r="F643" s="4">
        <f t="shared" ref="F643:F706" si="42">E643/D643</f>
        <v>1.1996808510638297</v>
      </c>
      <c r="G643" t="s">
        <v>20</v>
      </c>
      <c r="H643">
        <v>194</v>
      </c>
      <c r="I643" s="6">
        <f t="shared" ref="I643:I706" si="43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si="40"/>
        <v>42786.25</v>
      </c>
      <c r="O643" s="13">
        <f t="shared" si="41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 s="12">
        <v>9200</v>
      </c>
      <c r="E644" s="6">
        <v>13382</v>
      </c>
      <c r="F644" s="4">
        <f t="shared" si="42"/>
        <v>1.4545652173913044</v>
      </c>
      <c r="G644" t="s">
        <v>20</v>
      </c>
      <c r="H644">
        <v>129</v>
      </c>
      <c r="I644" s="6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40"/>
        <v>43451.25</v>
      </c>
      <c r="O644" s="13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 s="12">
        <v>14900</v>
      </c>
      <c r="E645" s="6">
        <v>32986</v>
      </c>
      <c r="F645" s="4">
        <f t="shared" si="42"/>
        <v>2.2138255033557046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40"/>
        <v>42795.25</v>
      </c>
      <c r="O645" s="13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 s="12">
        <v>169400</v>
      </c>
      <c r="E646" s="6">
        <v>81984</v>
      </c>
      <c r="F646" s="4">
        <f t="shared" si="42"/>
        <v>0.48396694214876035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40"/>
        <v>43452.25</v>
      </c>
      <c r="O646" s="13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 s="12">
        <v>192100</v>
      </c>
      <c r="E647" s="6">
        <v>178483</v>
      </c>
      <c r="F647" s="4">
        <f t="shared" si="42"/>
        <v>0.92911504424778757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40"/>
        <v>43369.208333333328</v>
      </c>
      <c r="O647" s="13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 s="12">
        <v>98700</v>
      </c>
      <c r="E648" s="6">
        <v>87448</v>
      </c>
      <c r="F648" s="4">
        <f t="shared" si="42"/>
        <v>0.88599797365754818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40"/>
        <v>41346.208333333336</v>
      </c>
      <c r="O648" s="13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 s="12">
        <v>4500</v>
      </c>
      <c r="E649" s="6">
        <v>1863</v>
      </c>
      <c r="F649" s="4">
        <f t="shared" si="42"/>
        <v>0.41399999999999998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40"/>
        <v>43199.208333333328</v>
      </c>
      <c r="O649" s="13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 s="12">
        <v>98600</v>
      </c>
      <c r="E650" s="6">
        <v>62174</v>
      </c>
      <c r="F650" s="4">
        <f t="shared" si="42"/>
        <v>0.63056795131845844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40"/>
        <v>42922.208333333328</v>
      </c>
      <c r="O650" s="13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 s="12">
        <v>121700</v>
      </c>
      <c r="E651" s="6">
        <v>59003</v>
      </c>
      <c r="F651" s="4">
        <f t="shared" si="42"/>
        <v>0.48482333607230893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40"/>
        <v>40471.208333333336</v>
      </c>
      <c r="O651" s="13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 s="12">
        <v>100</v>
      </c>
      <c r="E652" s="6">
        <v>2</v>
      </c>
      <c r="F652" s="4">
        <f t="shared" si="42"/>
        <v>0.02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40"/>
        <v>41828.208333333336</v>
      </c>
      <c r="O652" s="13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 s="12">
        <v>196700</v>
      </c>
      <c r="E653" s="6">
        <v>174039</v>
      </c>
      <c r="F653" s="4">
        <f t="shared" si="42"/>
        <v>0.88479410269445857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40"/>
        <v>41692.25</v>
      </c>
      <c r="O653" s="13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 s="12">
        <v>10000</v>
      </c>
      <c r="E654" s="6">
        <v>12684</v>
      </c>
      <c r="F654" s="4">
        <f t="shared" si="42"/>
        <v>1.2684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40"/>
        <v>42587.208333333328</v>
      </c>
      <c r="O654" s="13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 s="12">
        <v>600</v>
      </c>
      <c r="E655" s="6">
        <v>14033</v>
      </c>
      <c r="F655" s="4">
        <f t="shared" si="42"/>
        <v>23.388333333333332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40"/>
        <v>42468.208333333328</v>
      </c>
      <c r="O655" s="13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 s="12">
        <v>35000</v>
      </c>
      <c r="E656" s="6">
        <v>177936</v>
      </c>
      <c r="F656" s="4">
        <f t="shared" si="42"/>
        <v>5.0838857142857146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40"/>
        <v>42240.208333333328</v>
      </c>
      <c r="O656" s="13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 s="12">
        <v>6900</v>
      </c>
      <c r="E657" s="6">
        <v>13212</v>
      </c>
      <c r="F657" s="4">
        <f t="shared" si="42"/>
        <v>1.9147826086956521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40"/>
        <v>42796.25</v>
      </c>
      <c r="O657" s="13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 s="12">
        <v>118400</v>
      </c>
      <c r="E658" s="6">
        <v>49879</v>
      </c>
      <c r="F658" s="4">
        <f t="shared" si="42"/>
        <v>0.42127533783783783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40"/>
        <v>43097.25</v>
      </c>
      <c r="O658" s="13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 s="12">
        <v>10000</v>
      </c>
      <c r="E659" s="6">
        <v>824</v>
      </c>
      <c r="F659" s="4">
        <f t="shared" si="42"/>
        <v>8.2400000000000001E-2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40"/>
        <v>43096.25</v>
      </c>
      <c r="O659" s="13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 s="12">
        <v>52600</v>
      </c>
      <c r="E660" s="6">
        <v>31594</v>
      </c>
      <c r="F660" s="4">
        <f t="shared" si="42"/>
        <v>0.60064638783269964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40"/>
        <v>42246.208333333328</v>
      </c>
      <c r="O660" s="13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 s="12">
        <v>120700</v>
      </c>
      <c r="E661" s="6">
        <v>57010</v>
      </c>
      <c r="F661" s="4">
        <f t="shared" si="42"/>
        <v>0.47232808616404309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40"/>
        <v>40570.25</v>
      </c>
      <c r="O661" s="13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 s="12">
        <v>9100</v>
      </c>
      <c r="E662" s="6">
        <v>7438</v>
      </c>
      <c r="F662" s="4">
        <f t="shared" si="42"/>
        <v>0.81736263736263737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40"/>
        <v>42237.208333333328</v>
      </c>
      <c r="O662" s="13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 s="12">
        <v>106800</v>
      </c>
      <c r="E663" s="6">
        <v>57872</v>
      </c>
      <c r="F663" s="4">
        <f t="shared" si="42"/>
        <v>0.54187265917603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40"/>
        <v>40996.208333333336</v>
      </c>
      <c r="O663" s="13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 s="12">
        <v>9100</v>
      </c>
      <c r="E664" s="6">
        <v>8906</v>
      </c>
      <c r="F664" s="4">
        <f t="shared" si="42"/>
        <v>0.97868131868131869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40"/>
        <v>43443.25</v>
      </c>
      <c r="O664" s="13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 s="12">
        <v>10000</v>
      </c>
      <c r="E665" s="6">
        <v>7724</v>
      </c>
      <c r="F665" s="4">
        <f t="shared" si="42"/>
        <v>0.77239999999999998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40"/>
        <v>40458.208333333336</v>
      </c>
      <c r="O665" s="13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 s="12">
        <v>79400</v>
      </c>
      <c r="E666" s="6">
        <v>26571</v>
      </c>
      <c r="F666" s="4">
        <f t="shared" si="42"/>
        <v>0.33464735516372796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40"/>
        <v>40959.25</v>
      </c>
      <c r="O666" s="13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 s="12">
        <v>5100</v>
      </c>
      <c r="E667" s="6">
        <v>12219</v>
      </c>
      <c r="F667" s="4">
        <f t="shared" si="42"/>
        <v>2.3958823529411766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40"/>
        <v>40733.208333333336</v>
      </c>
      <c r="O667" s="13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 s="12">
        <v>3100</v>
      </c>
      <c r="E668" s="6">
        <v>1985</v>
      </c>
      <c r="F668" s="4">
        <f t="shared" si="42"/>
        <v>0.64032258064516134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40"/>
        <v>41516.208333333336</v>
      </c>
      <c r="O668" s="13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 s="12">
        <v>6900</v>
      </c>
      <c r="E669" s="6">
        <v>12155</v>
      </c>
      <c r="F669" s="4">
        <f t="shared" si="42"/>
        <v>1.7615942028985507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40"/>
        <v>41892.208333333336</v>
      </c>
      <c r="O669" s="13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 s="12">
        <v>27500</v>
      </c>
      <c r="E670" s="6">
        <v>5593</v>
      </c>
      <c r="F670" s="4">
        <f t="shared" si="42"/>
        <v>0.20338181818181819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40"/>
        <v>41122.208333333336</v>
      </c>
      <c r="O670" s="13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 s="12">
        <v>48800</v>
      </c>
      <c r="E671" s="6">
        <v>175020</v>
      </c>
      <c r="F671" s="4">
        <f t="shared" si="42"/>
        <v>3.5864754098360656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40"/>
        <v>42912.208333333328</v>
      </c>
      <c r="O671" s="13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 s="12">
        <v>16200</v>
      </c>
      <c r="E672" s="6">
        <v>75955</v>
      </c>
      <c r="F672" s="4">
        <f t="shared" si="42"/>
        <v>4.6885802469135802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40"/>
        <v>42425.25</v>
      </c>
      <c r="O672" s="13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 s="12">
        <v>97600</v>
      </c>
      <c r="E673" s="6">
        <v>119127</v>
      </c>
      <c r="F673" s="4">
        <f t="shared" si="42"/>
        <v>1.220563524590164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40"/>
        <v>40390.208333333336</v>
      </c>
      <c r="O673" s="13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 s="12">
        <v>197900</v>
      </c>
      <c r="E674" s="6">
        <v>110689</v>
      </c>
      <c r="F674" s="4">
        <f t="shared" si="42"/>
        <v>0.55931783729156137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40"/>
        <v>43180.208333333328</v>
      </c>
      <c r="O674" s="13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 s="12">
        <v>5600</v>
      </c>
      <c r="E675" s="6">
        <v>2445</v>
      </c>
      <c r="F675" s="4">
        <f t="shared" si="42"/>
        <v>0.43660714285714286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40"/>
        <v>42475.208333333328</v>
      </c>
      <c r="O675" s="13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 s="12">
        <v>170700</v>
      </c>
      <c r="E676" s="6">
        <v>57250</v>
      </c>
      <c r="F676" s="4">
        <f t="shared" si="42"/>
        <v>0.33538371411833628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40"/>
        <v>40774.208333333336</v>
      </c>
      <c r="O676" s="13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 s="12">
        <v>9700</v>
      </c>
      <c r="E677" s="6">
        <v>11929</v>
      </c>
      <c r="F677" s="4">
        <f t="shared" si="42"/>
        <v>1.2297938144329896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40"/>
        <v>43719.208333333328</v>
      </c>
      <c r="O677" s="13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 s="12">
        <v>62300</v>
      </c>
      <c r="E678" s="6">
        <v>118214</v>
      </c>
      <c r="F678" s="4">
        <f t="shared" si="42"/>
        <v>1.8974959871589085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40"/>
        <v>41178.208333333336</v>
      </c>
      <c r="O678" s="13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 s="12">
        <v>5300</v>
      </c>
      <c r="E679" s="6">
        <v>4432</v>
      </c>
      <c r="F679" s="4">
        <f t="shared" si="42"/>
        <v>0.83622641509433959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40"/>
        <v>42561.208333333328</v>
      </c>
      <c r="O679" s="13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 s="12">
        <v>99500</v>
      </c>
      <c r="E680" s="6">
        <v>17879</v>
      </c>
      <c r="F680" s="4">
        <f t="shared" si="42"/>
        <v>0.17968844221105529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40"/>
        <v>43484.25</v>
      </c>
      <c r="O680" s="13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 s="12">
        <v>1400</v>
      </c>
      <c r="E681" s="6">
        <v>14511</v>
      </c>
      <c r="F681" s="4">
        <f t="shared" si="42"/>
        <v>10.365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40"/>
        <v>43756.208333333328</v>
      </c>
      <c r="O681" s="13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 s="12">
        <v>145600</v>
      </c>
      <c r="E682" s="6">
        <v>141822</v>
      </c>
      <c r="F682" s="4">
        <f t="shared" si="42"/>
        <v>0.97405219780219776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40"/>
        <v>43813.25</v>
      </c>
      <c r="O682" s="13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 s="12">
        <v>184100</v>
      </c>
      <c r="E683" s="6">
        <v>159037</v>
      </c>
      <c r="F683" s="4">
        <f t="shared" si="42"/>
        <v>0.86386203150461705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40"/>
        <v>40898.25</v>
      </c>
      <c r="O683" s="13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 s="12">
        <v>5400</v>
      </c>
      <c r="E684" s="6">
        <v>8109</v>
      </c>
      <c r="F684" s="4">
        <f t="shared" si="42"/>
        <v>1.5016666666666667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40"/>
        <v>41619.25</v>
      </c>
      <c r="O684" s="13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 s="12">
        <v>2300</v>
      </c>
      <c r="E685" s="6">
        <v>8244</v>
      </c>
      <c r="F685" s="4">
        <f t="shared" si="42"/>
        <v>3.5843478260869563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40"/>
        <v>43359.208333333328</v>
      </c>
      <c r="O685" s="13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 s="12">
        <v>1400</v>
      </c>
      <c r="E686" s="6">
        <v>7600</v>
      </c>
      <c r="F686" s="4">
        <f t="shared" si="42"/>
        <v>5.4285714285714288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40"/>
        <v>40358.208333333336</v>
      </c>
      <c r="O686" s="13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 s="12">
        <v>140000</v>
      </c>
      <c r="E687" s="6">
        <v>94501</v>
      </c>
      <c r="F687" s="4">
        <f t="shared" si="42"/>
        <v>0.67500714285714281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40"/>
        <v>42239.208333333328</v>
      </c>
      <c r="O687" s="13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 s="12">
        <v>7500</v>
      </c>
      <c r="E688" s="6">
        <v>14381</v>
      </c>
      <c r="F688" s="4">
        <f t="shared" si="42"/>
        <v>1.9174666666666667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40"/>
        <v>43186.208333333328</v>
      </c>
      <c r="O688" s="13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 s="12">
        <v>1500</v>
      </c>
      <c r="E689" s="6">
        <v>13980</v>
      </c>
      <c r="F689" s="4">
        <f t="shared" si="42"/>
        <v>9.32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40"/>
        <v>42806.25</v>
      </c>
      <c r="O689" s="13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 s="12">
        <v>2900</v>
      </c>
      <c r="E690" s="6">
        <v>12449</v>
      </c>
      <c r="F690" s="4">
        <f t="shared" si="42"/>
        <v>4.2927586206896553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40"/>
        <v>43475.25</v>
      </c>
      <c r="O690" s="13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 s="12">
        <v>7300</v>
      </c>
      <c r="E691" s="6">
        <v>7348</v>
      </c>
      <c r="F691" s="4">
        <f t="shared" si="42"/>
        <v>1.0065753424657535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40"/>
        <v>41576.208333333336</v>
      </c>
      <c r="O691" s="13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 s="12">
        <v>3600</v>
      </c>
      <c r="E692" s="6">
        <v>8158</v>
      </c>
      <c r="F692" s="4">
        <f t="shared" si="42"/>
        <v>2.266111111111111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40"/>
        <v>40874.25</v>
      </c>
      <c r="O692" s="13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 s="12">
        <v>5000</v>
      </c>
      <c r="E693" s="6">
        <v>7119</v>
      </c>
      <c r="F693" s="4">
        <f t="shared" si="42"/>
        <v>1.4238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40"/>
        <v>41185.208333333336</v>
      </c>
      <c r="O693" s="13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 s="12">
        <v>6000</v>
      </c>
      <c r="E694" s="6">
        <v>5438</v>
      </c>
      <c r="F694" s="4">
        <f t="shared" si="42"/>
        <v>0.90633333333333332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40"/>
        <v>43655.208333333328</v>
      </c>
      <c r="O694" s="13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 s="12">
        <v>180400</v>
      </c>
      <c r="E695" s="6">
        <v>115396</v>
      </c>
      <c r="F695" s="4">
        <f t="shared" si="42"/>
        <v>0.63966740576496672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40"/>
        <v>43025.208333333328</v>
      </c>
      <c r="O695" s="13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 s="12">
        <v>9100</v>
      </c>
      <c r="E696" s="6">
        <v>7656</v>
      </c>
      <c r="F696" s="4">
        <f t="shared" si="42"/>
        <v>0.84131868131868137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40"/>
        <v>43066.25</v>
      </c>
      <c r="O696" s="13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 s="12">
        <v>9200</v>
      </c>
      <c r="E697" s="6">
        <v>12322</v>
      </c>
      <c r="F697" s="4">
        <f t="shared" si="42"/>
        <v>1.3393478260869565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40"/>
        <v>42322.25</v>
      </c>
      <c r="O697" s="13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 s="12">
        <v>164100</v>
      </c>
      <c r="E698" s="6">
        <v>96888</v>
      </c>
      <c r="F698" s="4">
        <f t="shared" si="42"/>
        <v>0.59042047531992692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40"/>
        <v>42114.208333333328</v>
      </c>
      <c r="O698" s="13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 s="12">
        <v>128900</v>
      </c>
      <c r="E699" s="6">
        <v>196960</v>
      </c>
      <c r="F699" s="4">
        <f t="shared" si="42"/>
        <v>1.5280062063615205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40"/>
        <v>43190.208333333328</v>
      </c>
      <c r="O699" s="13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 s="12">
        <v>42100</v>
      </c>
      <c r="E700" s="6">
        <v>188057</v>
      </c>
      <c r="F700" s="4">
        <f t="shared" si="42"/>
        <v>4.466912114014252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40"/>
        <v>40871.25</v>
      </c>
      <c r="O700" s="13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 s="12">
        <v>7400</v>
      </c>
      <c r="E701" s="6">
        <v>6245</v>
      </c>
      <c r="F701" s="4">
        <f t="shared" si="42"/>
        <v>0.8439189189189189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40"/>
        <v>43641.208333333328</v>
      </c>
      <c r="O701" s="13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 s="12">
        <v>100</v>
      </c>
      <c r="E702" s="6">
        <v>3</v>
      </c>
      <c r="F702" s="4">
        <f t="shared" si="42"/>
        <v>0.03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40"/>
        <v>40203.25</v>
      </c>
      <c r="O702" s="13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 s="12">
        <v>52000</v>
      </c>
      <c r="E703" s="6">
        <v>91014</v>
      </c>
      <c r="F703" s="4">
        <f t="shared" si="42"/>
        <v>1.7502692307692307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40"/>
        <v>40629.208333333336</v>
      </c>
      <c r="O703" s="13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 s="12">
        <v>8700</v>
      </c>
      <c r="E704" s="6">
        <v>4710</v>
      </c>
      <c r="F704" s="4">
        <f t="shared" si="42"/>
        <v>0.54137931034482756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40"/>
        <v>41477.208333333336</v>
      </c>
      <c r="O704" s="13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 s="12">
        <v>63400</v>
      </c>
      <c r="E705" s="6">
        <v>197728</v>
      </c>
      <c r="F705" s="4">
        <f t="shared" si="42"/>
        <v>3.1187381703470032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40"/>
        <v>41020.208333333336</v>
      </c>
      <c r="O705" s="13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 s="12">
        <v>8700</v>
      </c>
      <c r="E706" s="6">
        <v>10682</v>
      </c>
      <c r="F706" s="4">
        <f t="shared" si="42"/>
        <v>1.2278160919540231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ref="N706:N769" si="44">((((L706/60)/60)/24)+DATE(1970,1,1))</f>
        <v>42555.208333333328</v>
      </c>
      <c r="O706" s="13">
        <f t="shared" ref="O706:O769" si="45">((((M706/60)/60)/24)+DATE(1970,1,1))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 s="12">
        <v>169700</v>
      </c>
      <c r="E707" s="6">
        <v>168048</v>
      </c>
      <c r="F707" s="4">
        <f t="shared" ref="F707:F770" si="46">E707/D707</f>
        <v>0.99026517383618151</v>
      </c>
      <c r="G707" t="s">
        <v>14</v>
      </c>
      <c r="H707">
        <v>2025</v>
      </c>
      <c r="I707" s="6">
        <f t="shared" ref="I707:I770" si="4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si="44"/>
        <v>41619.25</v>
      </c>
      <c r="O707" s="13">
        <f t="shared" si="4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 s="12">
        <v>108400</v>
      </c>
      <c r="E708" s="6">
        <v>138586</v>
      </c>
      <c r="F708" s="4">
        <f t="shared" si="46"/>
        <v>1.278468634686347</v>
      </c>
      <c r="G708" t="s">
        <v>20</v>
      </c>
      <c r="H708">
        <v>1345</v>
      </c>
      <c r="I708" s="6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44"/>
        <v>43471.25</v>
      </c>
      <c r="O708" s="13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 s="12">
        <v>7300</v>
      </c>
      <c r="E709" s="6">
        <v>11579</v>
      </c>
      <c r="F709" s="4">
        <f t="shared" si="46"/>
        <v>1.5861643835616439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44"/>
        <v>43442.25</v>
      </c>
      <c r="O709" s="13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 s="12">
        <v>1700</v>
      </c>
      <c r="E710" s="6">
        <v>12020</v>
      </c>
      <c r="F710" s="4">
        <f t="shared" si="46"/>
        <v>7.0705882352941174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44"/>
        <v>42877.208333333328</v>
      </c>
      <c r="O710" s="13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 s="12">
        <v>9800</v>
      </c>
      <c r="E711" s="6">
        <v>13954</v>
      </c>
      <c r="F711" s="4">
        <f t="shared" si="46"/>
        <v>1.4238775510204082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44"/>
        <v>41018.208333333336</v>
      </c>
      <c r="O711" s="13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 s="12">
        <v>4300</v>
      </c>
      <c r="E712" s="6">
        <v>6358</v>
      </c>
      <c r="F712" s="4">
        <f t="shared" si="46"/>
        <v>1.4786046511627906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44"/>
        <v>43295.208333333328</v>
      </c>
      <c r="O712" s="13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 s="12">
        <v>6200</v>
      </c>
      <c r="E713" s="6">
        <v>1260</v>
      </c>
      <c r="F713" s="4">
        <f t="shared" si="46"/>
        <v>0.20322580645161289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44"/>
        <v>42393.25</v>
      </c>
      <c r="O713" s="13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 s="12">
        <v>800</v>
      </c>
      <c r="E714" s="6">
        <v>14725</v>
      </c>
      <c r="F714" s="4">
        <f t="shared" si="46"/>
        <v>18.40625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44"/>
        <v>42559.208333333328</v>
      </c>
      <c r="O714" s="13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 s="12">
        <v>6900</v>
      </c>
      <c r="E715" s="6">
        <v>11174</v>
      </c>
      <c r="F715" s="4">
        <f t="shared" si="46"/>
        <v>1.6194202898550725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44"/>
        <v>42604.208333333328</v>
      </c>
      <c r="O715" s="13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 s="12">
        <v>38500</v>
      </c>
      <c r="E716" s="6">
        <v>182036</v>
      </c>
      <c r="F716" s="4">
        <f t="shared" si="46"/>
        <v>4.7282077922077921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44"/>
        <v>41870.208333333336</v>
      </c>
      <c r="O716" s="13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 s="12">
        <v>118000</v>
      </c>
      <c r="E717" s="6">
        <v>28870</v>
      </c>
      <c r="F717" s="4">
        <f t="shared" si="46"/>
        <v>0.24466101694915254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44"/>
        <v>40397.208333333336</v>
      </c>
      <c r="O717" s="13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 s="12">
        <v>2000</v>
      </c>
      <c r="E718" s="6">
        <v>10353</v>
      </c>
      <c r="F718" s="4">
        <f t="shared" si="46"/>
        <v>5.1764999999999999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44"/>
        <v>41465.208333333336</v>
      </c>
      <c r="O718" s="13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 s="12">
        <v>5600</v>
      </c>
      <c r="E719" s="6">
        <v>13868</v>
      </c>
      <c r="F719" s="4">
        <f t="shared" si="46"/>
        <v>2.4764285714285714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44"/>
        <v>40777.208333333336</v>
      </c>
      <c r="O719" s="13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 s="12">
        <v>8300</v>
      </c>
      <c r="E720" s="6">
        <v>8317</v>
      </c>
      <c r="F720" s="4">
        <f t="shared" si="46"/>
        <v>1.0020481927710843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44"/>
        <v>41442.208333333336</v>
      </c>
      <c r="O720" s="13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 s="12">
        <v>6900</v>
      </c>
      <c r="E721" s="6">
        <v>10557</v>
      </c>
      <c r="F721" s="4">
        <f t="shared" si="46"/>
        <v>1.53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44"/>
        <v>41058.208333333336</v>
      </c>
      <c r="O721" s="13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 s="12">
        <v>8700</v>
      </c>
      <c r="E722" s="6">
        <v>3227</v>
      </c>
      <c r="F722" s="4">
        <f t="shared" si="46"/>
        <v>0.37091954022988505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44"/>
        <v>43152.25</v>
      </c>
      <c r="O722" s="13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 s="12">
        <v>123600</v>
      </c>
      <c r="E723" s="6">
        <v>5429</v>
      </c>
      <c r="F723" s="4">
        <f t="shared" si="46"/>
        <v>4.3923948220064728E-2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44"/>
        <v>43194.208333333328</v>
      </c>
      <c r="O723" s="13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 s="12">
        <v>48500</v>
      </c>
      <c r="E724" s="6">
        <v>75906</v>
      </c>
      <c r="F724" s="4">
        <f t="shared" si="46"/>
        <v>1.5650721649484536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44"/>
        <v>43045.25</v>
      </c>
      <c r="O724" s="13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 s="12">
        <v>4900</v>
      </c>
      <c r="E725" s="6">
        <v>13250</v>
      </c>
      <c r="F725" s="4">
        <f t="shared" si="46"/>
        <v>2.704081632653061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44"/>
        <v>42431.25</v>
      </c>
      <c r="O725" s="13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 s="12">
        <v>8400</v>
      </c>
      <c r="E726" s="6">
        <v>11261</v>
      </c>
      <c r="F726" s="4">
        <f t="shared" si="46"/>
        <v>1.3405952380952382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44"/>
        <v>41934.208333333336</v>
      </c>
      <c r="O726" s="13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 s="12">
        <v>193200</v>
      </c>
      <c r="E727" s="6">
        <v>97369</v>
      </c>
      <c r="F727" s="4">
        <f t="shared" si="46"/>
        <v>0.50398033126293995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44"/>
        <v>41958.25</v>
      </c>
      <c r="O727" s="13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 s="12">
        <v>54300</v>
      </c>
      <c r="E728" s="6">
        <v>48227</v>
      </c>
      <c r="F728" s="4">
        <f t="shared" si="46"/>
        <v>0.88815837937384901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44"/>
        <v>40476.208333333336</v>
      </c>
      <c r="O728" s="13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 s="12">
        <v>8900</v>
      </c>
      <c r="E729" s="6">
        <v>14685</v>
      </c>
      <c r="F729" s="4">
        <f t="shared" si="46"/>
        <v>1.65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44"/>
        <v>43485.25</v>
      </c>
      <c r="O729" s="13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 s="12">
        <v>4200</v>
      </c>
      <c r="E730" s="6">
        <v>735</v>
      </c>
      <c r="F730" s="4">
        <f t="shared" si="46"/>
        <v>0.17499999999999999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44"/>
        <v>42515.208333333328</v>
      </c>
      <c r="O730" s="13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 s="12">
        <v>5600</v>
      </c>
      <c r="E731" s="6">
        <v>10397</v>
      </c>
      <c r="F731" s="4">
        <f t="shared" si="46"/>
        <v>1.8566071428571429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44"/>
        <v>41309.25</v>
      </c>
      <c r="O731" s="13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 s="12">
        <v>28800</v>
      </c>
      <c r="E732" s="6">
        <v>118847</v>
      </c>
      <c r="F732" s="4">
        <f t="shared" si="46"/>
        <v>4.1266319444444441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44"/>
        <v>42147.208333333328</v>
      </c>
      <c r="O732" s="13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 s="12">
        <v>8000</v>
      </c>
      <c r="E733" s="6">
        <v>7220</v>
      </c>
      <c r="F733" s="4">
        <f t="shared" si="46"/>
        <v>0.90249999999999997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44"/>
        <v>42939.208333333328</v>
      </c>
      <c r="O733" s="13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 s="12">
        <v>117000</v>
      </c>
      <c r="E734" s="6">
        <v>107622</v>
      </c>
      <c r="F734" s="4">
        <f t="shared" si="46"/>
        <v>0.91984615384615387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44"/>
        <v>42816.208333333328</v>
      </c>
      <c r="O734" s="13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 s="12">
        <v>15800</v>
      </c>
      <c r="E735" s="6">
        <v>83267</v>
      </c>
      <c r="F735" s="4">
        <f t="shared" si="46"/>
        <v>5.2700632911392402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44"/>
        <v>41844.208333333336</v>
      </c>
      <c r="O735" s="13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 s="12">
        <v>4200</v>
      </c>
      <c r="E736" s="6">
        <v>13404</v>
      </c>
      <c r="F736" s="4">
        <f t="shared" si="46"/>
        <v>3.1914285714285713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44"/>
        <v>42763.25</v>
      </c>
      <c r="O736" s="13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 s="12">
        <v>37100</v>
      </c>
      <c r="E737" s="6">
        <v>131404</v>
      </c>
      <c r="F737" s="4">
        <f t="shared" si="46"/>
        <v>3.5418867924528303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44"/>
        <v>42459.208333333328</v>
      </c>
      <c r="O737" s="13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 s="12">
        <v>7700</v>
      </c>
      <c r="E738" s="6">
        <v>2533</v>
      </c>
      <c r="F738" s="4">
        <f t="shared" si="46"/>
        <v>0.32896103896103895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44"/>
        <v>42055.25</v>
      </c>
      <c r="O738" s="13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 s="12">
        <v>3700</v>
      </c>
      <c r="E739" s="6">
        <v>5028</v>
      </c>
      <c r="F739" s="4">
        <f t="shared" si="46"/>
        <v>1.358918918918919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44"/>
        <v>42685.25</v>
      </c>
      <c r="O739" s="13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 s="12">
        <v>74700</v>
      </c>
      <c r="E740" s="6">
        <v>1557</v>
      </c>
      <c r="F740" s="4">
        <f t="shared" si="46"/>
        <v>2.0843373493975904E-2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44"/>
        <v>41959.25</v>
      </c>
      <c r="O740" s="13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 s="12">
        <v>10000</v>
      </c>
      <c r="E741" s="6">
        <v>6100</v>
      </c>
      <c r="F741" s="4">
        <f t="shared" si="46"/>
        <v>0.61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44"/>
        <v>41089.208333333336</v>
      </c>
      <c r="O741" s="13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 s="12">
        <v>5300</v>
      </c>
      <c r="E742" s="6">
        <v>1592</v>
      </c>
      <c r="F742" s="4">
        <f t="shared" si="46"/>
        <v>0.30037735849056602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44"/>
        <v>42769.25</v>
      </c>
      <c r="O742" s="13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 s="12">
        <v>1200</v>
      </c>
      <c r="E743" s="6">
        <v>14150</v>
      </c>
      <c r="F743" s="4">
        <f t="shared" si="46"/>
        <v>11.791666666666666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44"/>
        <v>40321.208333333336</v>
      </c>
      <c r="O743" s="13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 s="12">
        <v>1200</v>
      </c>
      <c r="E744" s="6">
        <v>13513</v>
      </c>
      <c r="F744" s="4">
        <f t="shared" si="46"/>
        <v>11.260833333333334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44"/>
        <v>40197.25</v>
      </c>
      <c r="O744" s="13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 s="12">
        <v>3900</v>
      </c>
      <c r="E745" s="6">
        <v>504</v>
      </c>
      <c r="F745" s="4">
        <f t="shared" si="46"/>
        <v>0.12923076923076923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44"/>
        <v>42298.208333333328</v>
      </c>
      <c r="O745" s="13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 s="12">
        <v>2000</v>
      </c>
      <c r="E746" s="6">
        <v>14240</v>
      </c>
      <c r="F746" s="4">
        <f t="shared" si="46"/>
        <v>7.12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44"/>
        <v>43322.208333333328</v>
      </c>
      <c r="O746" s="13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 s="12">
        <v>6900</v>
      </c>
      <c r="E747" s="6">
        <v>2091</v>
      </c>
      <c r="F747" s="4">
        <f t="shared" si="46"/>
        <v>0.30304347826086958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44"/>
        <v>40328.208333333336</v>
      </c>
      <c r="O747" s="13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 s="12">
        <v>55800</v>
      </c>
      <c r="E748" s="6">
        <v>118580</v>
      </c>
      <c r="F748" s="4">
        <f t="shared" si="46"/>
        <v>2.1250896057347672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44"/>
        <v>40825.208333333336</v>
      </c>
      <c r="O748" s="13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 s="12">
        <v>4900</v>
      </c>
      <c r="E749" s="6">
        <v>11214</v>
      </c>
      <c r="F749" s="4">
        <f t="shared" si="46"/>
        <v>2.2885714285714287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44"/>
        <v>40423.208333333336</v>
      </c>
      <c r="O749" s="13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 s="12">
        <v>194900</v>
      </c>
      <c r="E750" s="6">
        <v>68137</v>
      </c>
      <c r="F750" s="4">
        <f t="shared" si="46"/>
        <v>0.34959979476654696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44"/>
        <v>40238.25</v>
      </c>
      <c r="O750" s="13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 s="12">
        <v>8600</v>
      </c>
      <c r="E751" s="6">
        <v>13527</v>
      </c>
      <c r="F751" s="4">
        <f t="shared" si="46"/>
        <v>1.5729069767441861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44"/>
        <v>41920.208333333336</v>
      </c>
      <c r="O751" s="13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 s="12">
        <v>100</v>
      </c>
      <c r="E752" s="6">
        <v>1</v>
      </c>
      <c r="F752" s="4">
        <f t="shared" si="46"/>
        <v>0.01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44"/>
        <v>40360.208333333336</v>
      </c>
      <c r="O752" s="13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 s="12">
        <v>3600</v>
      </c>
      <c r="E753" s="6">
        <v>8363</v>
      </c>
      <c r="F753" s="4">
        <f t="shared" si="46"/>
        <v>2.3230555555555554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44"/>
        <v>42446.208333333328</v>
      </c>
      <c r="O753" s="13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 s="12">
        <v>5800</v>
      </c>
      <c r="E754" s="6">
        <v>5362</v>
      </c>
      <c r="F754" s="4">
        <f t="shared" si="46"/>
        <v>0.92448275862068963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44"/>
        <v>40395.208333333336</v>
      </c>
      <c r="O754" s="13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 s="12">
        <v>4700</v>
      </c>
      <c r="E755" s="6">
        <v>12065</v>
      </c>
      <c r="F755" s="4">
        <f t="shared" si="46"/>
        <v>2.5670212765957445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44"/>
        <v>40321.208333333336</v>
      </c>
      <c r="O755" s="13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 s="12">
        <v>70400</v>
      </c>
      <c r="E756" s="6">
        <v>118603</v>
      </c>
      <c r="F756" s="4">
        <f t="shared" si="46"/>
        <v>1.6847017045454546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44"/>
        <v>41210.208333333336</v>
      </c>
      <c r="O756" s="13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 s="12">
        <v>4500</v>
      </c>
      <c r="E757" s="6">
        <v>7496</v>
      </c>
      <c r="F757" s="4">
        <f t="shared" si="46"/>
        <v>1.6657777777777778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44"/>
        <v>43096.25</v>
      </c>
      <c r="O757" s="13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 s="12">
        <v>1300</v>
      </c>
      <c r="E758" s="6">
        <v>10037</v>
      </c>
      <c r="F758" s="4">
        <f t="shared" si="46"/>
        <v>7.7207692307692311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44"/>
        <v>42024.25</v>
      </c>
      <c r="O758" s="13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 s="12">
        <v>1400</v>
      </c>
      <c r="E759" s="6">
        <v>5696</v>
      </c>
      <c r="F759" s="4">
        <f t="shared" si="46"/>
        <v>4.0685714285714285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44"/>
        <v>40675.208333333336</v>
      </c>
      <c r="O759" s="13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 s="12">
        <v>29600</v>
      </c>
      <c r="E760" s="6">
        <v>167005</v>
      </c>
      <c r="F760" s="4">
        <f t="shared" si="46"/>
        <v>5.6420608108108112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44"/>
        <v>41936.208333333336</v>
      </c>
      <c r="O760" s="13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 s="12">
        <v>167500</v>
      </c>
      <c r="E761" s="6">
        <v>114615</v>
      </c>
      <c r="F761" s="4">
        <f t="shared" si="46"/>
        <v>0.6842686567164179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44"/>
        <v>43136.25</v>
      </c>
      <c r="O761" s="13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 s="12">
        <v>48300</v>
      </c>
      <c r="E762" s="6">
        <v>16592</v>
      </c>
      <c r="F762" s="4">
        <f t="shared" si="46"/>
        <v>0.34351966873706002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44"/>
        <v>43678.208333333328</v>
      </c>
      <c r="O762" s="13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 s="12">
        <v>2200</v>
      </c>
      <c r="E763" s="6">
        <v>14420</v>
      </c>
      <c r="F763" s="4">
        <f t="shared" si="46"/>
        <v>6.5545454545454547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44"/>
        <v>42938.208333333328</v>
      </c>
      <c r="O763" s="13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 s="12">
        <v>3500</v>
      </c>
      <c r="E764" s="6">
        <v>6204</v>
      </c>
      <c r="F764" s="4">
        <f t="shared" si="46"/>
        <v>1.7725714285714285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44"/>
        <v>41241.25</v>
      </c>
      <c r="O764" s="13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 s="12">
        <v>5600</v>
      </c>
      <c r="E765" s="6">
        <v>6338</v>
      </c>
      <c r="F765" s="4">
        <f t="shared" si="46"/>
        <v>1.1317857142857144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44"/>
        <v>41037.208333333336</v>
      </c>
      <c r="O765" s="13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 s="12">
        <v>1100</v>
      </c>
      <c r="E766" s="6">
        <v>8010</v>
      </c>
      <c r="F766" s="4">
        <f t="shared" si="46"/>
        <v>7.2818181818181822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44"/>
        <v>40676.208333333336</v>
      </c>
      <c r="O766" s="13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 s="12">
        <v>3900</v>
      </c>
      <c r="E767" s="6">
        <v>8125</v>
      </c>
      <c r="F767" s="4">
        <f t="shared" si="46"/>
        <v>2.0833333333333335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44"/>
        <v>42840.208333333328</v>
      </c>
      <c r="O767" s="13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 s="12">
        <v>43800</v>
      </c>
      <c r="E768" s="6">
        <v>13653</v>
      </c>
      <c r="F768" s="4">
        <f t="shared" si="46"/>
        <v>0.31171232876712329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44"/>
        <v>43362.208333333328</v>
      </c>
      <c r="O768" s="13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 s="12">
        <v>97200</v>
      </c>
      <c r="E769" s="6">
        <v>55372</v>
      </c>
      <c r="F769" s="4">
        <f t="shared" si="46"/>
        <v>0.56967078189300413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44"/>
        <v>42283.208333333328</v>
      </c>
      <c r="O769" s="13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 s="12">
        <v>4800</v>
      </c>
      <c r="E770" s="6">
        <v>11088</v>
      </c>
      <c r="F770" s="4">
        <f t="shared" si="46"/>
        <v>2.31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ref="N770:N833" si="48">((((L770/60)/60)/24)+DATE(1970,1,1))</f>
        <v>41619.25</v>
      </c>
      <c r="O770" s="13">
        <f t="shared" ref="O770:O833" si="49">((((M770/60)/60)/24)+DATE(1970,1,1))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 s="12">
        <v>125600</v>
      </c>
      <c r="E771" s="6">
        <v>109106</v>
      </c>
      <c r="F771" s="4">
        <f t="shared" ref="F771:F834" si="50">E771/D771</f>
        <v>0.86867834394904464</v>
      </c>
      <c r="G771" t="s">
        <v>14</v>
      </c>
      <c r="H771">
        <v>3410</v>
      </c>
      <c r="I771" s="6">
        <f t="shared" ref="I771:I834" si="51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si="48"/>
        <v>41501.208333333336</v>
      </c>
      <c r="O771" s="13">
        <f t="shared" si="49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 s="12">
        <v>4300</v>
      </c>
      <c r="E772" s="6">
        <v>11642</v>
      </c>
      <c r="F772" s="4">
        <f t="shared" si="50"/>
        <v>2.7074418604651163</v>
      </c>
      <c r="G772" t="s">
        <v>20</v>
      </c>
      <c r="H772">
        <v>216</v>
      </c>
      <c r="I772" s="6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48"/>
        <v>41743.208333333336</v>
      </c>
      <c r="O772" s="13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 s="12">
        <v>5600</v>
      </c>
      <c r="E773" s="6">
        <v>2769</v>
      </c>
      <c r="F773" s="4">
        <f t="shared" si="50"/>
        <v>0.49446428571428569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48"/>
        <v>43491.25</v>
      </c>
      <c r="O773" s="13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 s="12">
        <v>149600</v>
      </c>
      <c r="E774" s="6">
        <v>169586</v>
      </c>
      <c r="F774" s="4">
        <f t="shared" si="50"/>
        <v>1.1335962566844919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48"/>
        <v>43505.25</v>
      </c>
      <c r="O774" s="13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 s="12">
        <v>53100</v>
      </c>
      <c r="E775" s="6">
        <v>101185</v>
      </c>
      <c r="F775" s="4">
        <f t="shared" si="50"/>
        <v>1.9055555555555554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48"/>
        <v>42838.208333333328</v>
      </c>
      <c r="O775" s="13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 s="12">
        <v>5000</v>
      </c>
      <c r="E776" s="6">
        <v>6775</v>
      </c>
      <c r="F776" s="4">
        <f t="shared" si="50"/>
        <v>1.355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48"/>
        <v>42513.208333333328</v>
      </c>
      <c r="O776" s="13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 s="12">
        <v>9400</v>
      </c>
      <c r="E777" s="6">
        <v>968</v>
      </c>
      <c r="F777" s="4">
        <f t="shared" si="50"/>
        <v>0.10297872340425532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48"/>
        <v>41949.25</v>
      </c>
      <c r="O777" s="13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 s="12">
        <v>110800</v>
      </c>
      <c r="E778" s="6">
        <v>72623</v>
      </c>
      <c r="F778" s="4">
        <f t="shared" si="50"/>
        <v>0.65544223826714798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48"/>
        <v>43650.208333333328</v>
      </c>
      <c r="O778" s="13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 s="12">
        <v>93800</v>
      </c>
      <c r="E779" s="6">
        <v>45987</v>
      </c>
      <c r="F779" s="4">
        <f t="shared" si="50"/>
        <v>0.49026652452025588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48"/>
        <v>40809.208333333336</v>
      </c>
      <c r="O779" s="13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 s="12">
        <v>1300</v>
      </c>
      <c r="E780" s="6">
        <v>10243</v>
      </c>
      <c r="F780" s="4">
        <f t="shared" si="50"/>
        <v>7.8792307692307695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48"/>
        <v>40768.208333333336</v>
      </c>
      <c r="O780" s="13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 s="12">
        <v>108700</v>
      </c>
      <c r="E781" s="6">
        <v>87293</v>
      </c>
      <c r="F781" s="4">
        <f t="shared" si="50"/>
        <v>0.80306347746090156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48"/>
        <v>42230.208333333328</v>
      </c>
      <c r="O781" s="13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 s="12">
        <v>5100</v>
      </c>
      <c r="E782" s="6">
        <v>5421</v>
      </c>
      <c r="F782" s="4">
        <f t="shared" si="50"/>
        <v>1.0629411764705883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48"/>
        <v>42573.208333333328</v>
      </c>
      <c r="O782" s="13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 s="12">
        <v>8700</v>
      </c>
      <c r="E783" s="6">
        <v>4414</v>
      </c>
      <c r="F783" s="4">
        <f t="shared" si="50"/>
        <v>0.50735632183908042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48"/>
        <v>40482.208333333336</v>
      </c>
      <c r="O783" s="13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 s="12">
        <v>5100</v>
      </c>
      <c r="E784" s="6">
        <v>10981</v>
      </c>
      <c r="F784" s="4">
        <f t="shared" si="50"/>
        <v>2.153137254901961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48"/>
        <v>40603.25</v>
      </c>
      <c r="O784" s="13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 s="12">
        <v>7400</v>
      </c>
      <c r="E785" s="6">
        <v>10451</v>
      </c>
      <c r="F785" s="4">
        <f t="shared" si="50"/>
        <v>1.4122972972972974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48"/>
        <v>41625.25</v>
      </c>
      <c r="O785" s="13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 s="12">
        <v>88900</v>
      </c>
      <c r="E786" s="6">
        <v>102535</v>
      </c>
      <c r="F786" s="4">
        <f t="shared" si="50"/>
        <v>1.1533745781777278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48"/>
        <v>42435.25</v>
      </c>
      <c r="O786" s="13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 s="12">
        <v>6700</v>
      </c>
      <c r="E787" s="6">
        <v>12939</v>
      </c>
      <c r="F787" s="4">
        <f t="shared" si="50"/>
        <v>1.9311940298507462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48"/>
        <v>43582.208333333328</v>
      </c>
      <c r="O787" s="13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 s="12">
        <v>1500</v>
      </c>
      <c r="E788" s="6">
        <v>10946</v>
      </c>
      <c r="F788" s="4">
        <f t="shared" si="50"/>
        <v>7.2973333333333334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48"/>
        <v>43186.208333333328</v>
      </c>
      <c r="O788" s="13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 s="12">
        <v>61200</v>
      </c>
      <c r="E789" s="6">
        <v>60994</v>
      </c>
      <c r="F789" s="4">
        <f t="shared" si="50"/>
        <v>0.99663398692810456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48"/>
        <v>40684.208333333336</v>
      </c>
      <c r="O789" s="13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 s="12">
        <v>3600</v>
      </c>
      <c r="E790" s="6">
        <v>3174</v>
      </c>
      <c r="F790" s="4">
        <f t="shared" si="50"/>
        <v>0.88166666666666671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48"/>
        <v>41202.208333333336</v>
      </c>
      <c r="O790" s="13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 s="12">
        <v>9000</v>
      </c>
      <c r="E791" s="6">
        <v>3351</v>
      </c>
      <c r="F791" s="4">
        <f t="shared" si="50"/>
        <v>0.37233333333333335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48"/>
        <v>41786.208333333336</v>
      </c>
      <c r="O791" s="13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 s="12">
        <v>185900</v>
      </c>
      <c r="E792" s="6">
        <v>56774</v>
      </c>
      <c r="F792" s="4">
        <f t="shared" si="50"/>
        <v>0.30540075309306081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48"/>
        <v>40223.25</v>
      </c>
      <c r="O792" s="13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 s="12">
        <v>2100</v>
      </c>
      <c r="E793" s="6">
        <v>540</v>
      </c>
      <c r="F793" s="4">
        <f t="shared" si="50"/>
        <v>0.25714285714285712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48"/>
        <v>42715.25</v>
      </c>
      <c r="O793" s="13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 s="12">
        <v>2000</v>
      </c>
      <c r="E794" s="6">
        <v>680</v>
      </c>
      <c r="F794" s="4">
        <f t="shared" si="50"/>
        <v>0.34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48"/>
        <v>41451.208333333336</v>
      </c>
      <c r="O794" s="13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 s="12">
        <v>1100</v>
      </c>
      <c r="E795" s="6">
        <v>13045</v>
      </c>
      <c r="F795" s="4">
        <f t="shared" si="50"/>
        <v>11.859090909090909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48"/>
        <v>41450.208333333336</v>
      </c>
      <c r="O795" s="13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 s="12">
        <v>6600</v>
      </c>
      <c r="E796" s="6">
        <v>8276</v>
      </c>
      <c r="F796" s="4">
        <f t="shared" si="50"/>
        <v>1.2539393939393939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48"/>
        <v>43091.25</v>
      </c>
      <c r="O796" s="13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 s="12">
        <v>7100</v>
      </c>
      <c r="E797" s="6">
        <v>1022</v>
      </c>
      <c r="F797" s="4">
        <f t="shared" si="50"/>
        <v>0.14394366197183098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48"/>
        <v>42675.208333333328</v>
      </c>
      <c r="O797" s="13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 s="12">
        <v>7800</v>
      </c>
      <c r="E798" s="6">
        <v>4275</v>
      </c>
      <c r="F798" s="4">
        <f t="shared" si="50"/>
        <v>0.54807692307692313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48"/>
        <v>41859.208333333336</v>
      </c>
      <c r="O798" s="13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 s="12">
        <v>7600</v>
      </c>
      <c r="E799" s="6">
        <v>8332</v>
      </c>
      <c r="F799" s="4">
        <f t="shared" si="50"/>
        <v>1.0963157894736841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48"/>
        <v>43464.25</v>
      </c>
      <c r="O799" s="13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 s="12">
        <v>3400</v>
      </c>
      <c r="E800" s="6">
        <v>6408</v>
      </c>
      <c r="F800" s="4">
        <f t="shared" si="50"/>
        <v>1.8847058823529412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48"/>
        <v>41060.208333333336</v>
      </c>
      <c r="O800" s="13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 s="12">
        <v>84500</v>
      </c>
      <c r="E801" s="6">
        <v>73522</v>
      </c>
      <c r="F801" s="4">
        <f t="shared" si="50"/>
        <v>0.87008284023668636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48"/>
        <v>42399.25</v>
      </c>
      <c r="O801" s="13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 s="12">
        <v>100</v>
      </c>
      <c r="E802" s="6">
        <v>1</v>
      </c>
      <c r="F802" s="4">
        <f t="shared" si="50"/>
        <v>0.01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48"/>
        <v>42167.208333333328</v>
      </c>
      <c r="O802" s="13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 s="12">
        <v>2300</v>
      </c>
      <c r="E803" s="6">
        <v>4667</v>
      </c>
      <c r="F803" s="4">
        <f t="shared" si="50"/>
        <v>2.0291304347826089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48"/>
        <v>43830.25</v>
      </c>
      <c r="O803" s="13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 s="12">
        <v>6200</v>
      </c>
      <c r="E804" s="6">
        <v>12216</v>
      </c>
      <c r="F804" s="4">
        <f t="shared" si="50"/>
        <v>1.9703225806451612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48"/>
        <v>43650.208333333328</v>
      </c>
      <c r="O804" s="13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 s="12">
        <v>6100</v>
      </c>
      <c r="E805" s="6">
        <v>6527</v>
      </c>
      <c r="F805" s="4">
        <f t="shared" si="50"/>
        <v>1.07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48"/>
        <v>43492.25</v>
      </c>
      <c r="O805" s="13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 s="12">
        <v>2600</v>
      </c>
      <c r="E806" s="6">
        <v>6987</v>
      </c>
      <c r="F806" s="4">
        <f t="shared" si="50"/>
        <v>2.6873076923076922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48"/>
        <v>43102.25</v>
      </c>
      <c r="O806" s="13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 s="12">
        <v>9700</v>
      </c>
      <c r="E807" s="6">
        <v>4932</v>
      </c>
      <c r="F807" s="4">
        <f t="shared" si="50"/>
        <v>0.50845360824742269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48"/>
        <v>41958.25</v>
      </c>
      <c r="O807" s="13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 s="12">
        <v>700</v>
      </c>
      <c r="E808" s="6">
        <v>8262</v>
      </c>
      <c r="F808" s="4">
        <f t="shared" si="50"/>
        <v>11.802857142857142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48"/>
        <v>40973.25</v>
      </c>
      <c r="O808" s="13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 s="12">
        <v>700</v>
      </c>
      <c r="E809" s="6">
        <v>1848</v>
      </c>
      <c r="F809" s="4">
        <f t="shared" si="50"/>
        <v>2.64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48"/>
        <v>43753.208333333328</v>
      </c>
      <c r="O809" s="13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 s="12">
        <v>5200</v>
      </c>
      <c r="E810" s="6">
        <v>1583</v>
      </c>
      <c r="F810" s="4">
        <f t="shared" si="50"/>
        <v>0.30442307692307691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48"/>
        <v>42507.208333333328</v>
      </c>
      <c r="O810" s="13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 s="12">
        <v>140800</v>
      </c>
      <c r="E811" s="6">
        <v>88536</v>
      </c>
      <c r="F811" s="4">
        <f t="shared" si="50"/>
        <v>0.62880681818181816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48"/>
        <v>41135.208333333336</v>
      </c>
      <c r="O811" s="13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 s="12">
        <v>6400</v>
      </c>
      <c r="E812" s="6">
        <v>12360</v>
      </c>
      <c r="F812" s="4">
        <f t="shared" si="50"/>
        <v>1.9312499999999999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48"/>
        <v>43067.25</v>
      </c>
      <c r="O812" s="13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 s="12">
        <v>92500</v>
      </c>
      <c r="E813" s="6">
        <v>71320</v>
      </c>
      <c r="F813" s="4">
        <f t="shared" si="50"/>
        <v>0.77102702702702708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48"/>
        <v>42378.25</v>
      </c>
      <c r="O813" s="13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 s="12">
        <v>59700</v>
      </c>
      <c r="E814" s="6">
        <v>134640</v>
      </c>
      <c r="F814" s="4">
        <f t="shared" si="50"/>
        <v>2.2552763819095478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48"/>
        <v>43206.208333333328</v>
      </c>
      <c r="O814" s="13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 s="12">
        <v>3200</v>
      </c>
      <c r="E815" s="6">
        <v>7661</v>
      </c>
      <c r="F815" s="4">
        <f t="shared" si="50"/>
        <v>2.3940625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48"/>
        <v>41148.208333333336</v>
      </c>
      <c r="O815" s="13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 s="12">
        <v>3200</v>
      </c>
      <c r="E816" s="6">
        <v>2950</v>
      </c>
      <c r="F816" s="4">
        <f t="shared" si="50"/>
        <v>0.921875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48"/>
        <v>42517.208333333328</v>
      </c>
      <c r="O816" s="13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 s="12">
        <v>9000</v>
      </c>
      <c r="E817" s="6">
        <v>11721</v>
      </c>
      <c r="F817" s="4">
        <f t="shared" si="50"/>
        <v>1.3023333333333333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48"/>
        <v>43068.25</v>
      </c>
      <c r="O817" s="13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 s="12">
        <v>2300</v>
      </c>
      <c r="E818" s="6">
        <v>14150</v>
      </c>
      <c r="F818" s="4">
        <f t="shared" si="50"/>
        <v>6.1521739130434785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48"/>
        <v>41680.25</v>
      </c>
      <c r="O818" s="13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 s="12">
        <v>51300</v>
      </c>
      <c r="E819" s="6">
        <v>189192</v>
      </c>
      <c r="F819" s="4">
        <f t="shared" si="50"/>
        <v>3.687953216374269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48"/>
        <v>43589.208333333328</v>
      </c>
      <c r="O819" s="13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 s="12">
        <v>700</v>
      </c>
      <c r="E820" s="6">
        <v>7664</v>
      </c>
      <c r="F820" s="4">
        <f t="shared" si="50"/>
        <v>10.948571428571428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48"/>
        <v>43486.25</v>
      </c>
      <c r="O820" s="13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 s="12">
        <v>8900</v>
      </c>
      <c r="E821" s="6">
        <v>4509</v>
      </c>
      <c r="F821" s="4">
        <f t="shared" si="50"/>
        <v>0.50662921348314605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48"/>
        <v>41237.25</v>
      </c>
      <c r="O821" s="13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 s="12">
        <v>1500</v>
      </c>
      <c r="E822" s="6">
        <v>12009</v>
      </c>
      <c r="F822" s="4">
        <f t="shared" si="50"/>
        <v>8.0060000000000002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48"/>
        <v>43310.208333333328</v>
      </c>
      <c r="O822" s="13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 s="12">
        <v>4900</v>
      </c>
      <c r="E823" s="6">
        <v>14273</v>
      </c>
      <c r="F823" s="4">
        <f t="shared" si="50"/>
        <v>2.9128571428571428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48"/>
        <v>42794.25</v>
      </c>
      <c r="O823" s="13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 s="12">
        <v>54000</v>
      </c>
      <c r="E824" s="6">
        <v>188982</v>
      </c>
      <c r="F824" s="4">
        <f t="shared" si="50"/>
        <v>3.4996666666666667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48"/>
        <v>41698.25</v>
      </c>
      <c r="O824" s="13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 s="12">
        <v>4100</v>
      </c>
      <c r="E825" s="6">
        <v>14640</v>
      </c>
      <c r="F825" s="4">
        <f t="shared" si="50"/>
        <v>3.5707317073170732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48"/>
        <v>41892.208333333336</v>
      </c>
      <c r="O825" s="13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 s="12">
        <v>85000</v>
      </c>
      <c r="E826" s="6">
        <v>107516</v>
      </c>
      <c r="F826" s="4">
        <f t="shared" si="50"/>
        <v>1.2648941176470587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48"/>
        <v>40348.208333333336</v>
      </c>
      <c r="O826" s="13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 s="12">
        <v>3600</v>
      </c>
      <c r="E827" s="6">
        <v>13950</v>
      </c>
      <c r="F827" s="4">
        <f t="shared" si="50"/>
        <v>3.875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48"/>
        <v>42941.208333333328</v>
      </c>
      <c r="O827" s="13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 s="12">
        <v>2800</v>
      </c>
      <c r="E828" s="6">
        <v>12797</v>
      </c>
      <c r="F828" s="4">
        <f t="shared" si="50"/>
        <v>4.5703571428571426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48"/>
        <v>40525.25</v>
      </c>
      <c r="O828" s="13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 s="12">
        <v>2300</v>
      </c>
      <c r="E829" s="6">
        <v>6134</v>
      </c>
      <c r="F829" s="4">
        <f t="shared" si="50"/>
        <v>2.6669565217391304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48"/>
        <v>40666.208333333336</v>
      </c>
      <c r="O829" s="13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 s="12">
        <v>7100</v>
      </c>
      <c r="E830" s="6">
        <v>4899</v>
      </c>
      <c r="F830" s="4">
        <f t="shared" si="50"/>
        <v>0.69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48"/>
        <v>43340.208333333328</v>
      </c>
      <c r="O830" s="13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 s="12">
        <v>9600</v>
      </c>
      <c r="E831" s="6">
        <v>4929</v>
      </c>
      <c r="F831" s="4">
        <f t="shared" si="50"/>
        <v>0.51343749999999999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48"/>
        <v>42164.208333333328</v>
      </c>
      <c r="O831" s="13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 s="12">
        <v>121600</v>
      </c>
      <c r="E832" s="6">
        <v>1424</v>
      </c>
      <c r="F832" s="4">
        <f t="shared" si="50"/>
        <v>1.1710526315789473E-2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48"/>
        <v>43103.25</v>
      </c>
      <c r="O832" s="13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 s="12">
        <v>97100</v>
      </c>
      <c r="E833" s="6">
        <v>105817</v>
      </c>
      <c r="F833" s="4">
        <f t="shared" si="50"/>
        <v>1.089773429454171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48"/>
        <v>40994.208333333336</v>
      </c>
      <c r="O833" s="13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 s="12">
        <v>43200</v>
      </c>
      <c r="E834" s="6">
        <v>136156</v>
      </c>
      <c r="F834" s="4">
        <f t="shared" si="50"/>
        <v>3.1517592592592591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ref="N834:N897" si="52">((((L834/60)/60)/24)+DATE(1970,1,1))</f>
        <v>42299.208333333328</v>
      </c>
      <c r="O834" s="13">
        <f t="shared" ref="O834:O897" si="53">((((M834/60)/60)/24)+DATE(1970,1,1))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 s="12">
        <v>6800</v>
      </c>
      <c r="E835" s="6">
        <v>10723</v>
      </c>
      <c r="F835" s="4">
        <f t="shared" ref="F835:F898" si="54">E835/D835</f>
        <v>1.5769117647058823</v>
      </c>
      <c r="G835" t="s">
        <v>20</v>
      </c>
      <c r="H835">
        <v>165</v>
      </c>
      <c r="I835" s="6">
        <f t="shared" ref="I835:I898" si="55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si="52"/>
        <v>40588.25</v>
      </c>
      <c r="O835" s="13">
        <f t="shared" si="53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 s="12">
        <v>7300</v>
      </c>
      <c r="E836" s="6">
        <v>11228</v>
      </c>
      <c r="F836" s="4">
        <f t="shared" si="54"/>
        <v>1.5380821917808218</v>
      </c>
      <c r="G836" t="s">
        <v>20</v>
      </c>
      <c r="H836">
        <v>119</v>
      </c>
      <c r="I836" s="6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52"/>
        <v>41448.208333333336</v>
      </c>
      <c r="O836" s="13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 s="12">
        <v>86200</v>
      </c>
      <c r="E837" s="6">
        <v>77355</v>
      </c>
      <c r="F837" s="4">
        <f t="shared" si="54"/>
        <v>0.89738979118329465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52"/>
        <v>42063.25</v>
      </c>
      <c r="O837" s="13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 s="12">
        <v>8100</v>
      </c>
      <c r="E838" s="6">
        <v>6086</v>
      </c>
      <c r="F838" s="4">
        <f t="shared" si="54"/>
        <v>0.75135802469135804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52"/>
        <v>40214.25</v>
      </c>
      <c r="O838" s="13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 s="12">
        <v>17700</v>
      </c>
      <c r="E839" s="6">
        <v>150960</v>
      </c>
      <c r="F839" s="4">
        <f t="shared" si="54"/>
        <v>8.5288135593220336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52"/>
        <v>40629.208333333336</v>
      </c>
      <c r="O839" s="13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 s="12">
        <v>6400</v>
      </c>
      <c r="E840" s="6">
        <v>8890</v>
      </c>
      <c r="F840" s="4">
        <f t="shared" si="54"/>
        <v>1.3890625000000001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52"/>
        <v>43370.208333333328</v>
      </c>
      <c r="O840" s="13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 s="12">
        <v>7700</v>
      </c>
      <c r="E841" s="6">
        <v>14644</v>
      </c>
      <c r="F841" s="4">
        <f t="shared" si="54"/>
        <v>1.9018181818181819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52"/>
        <v>41715.208333333336</v>
      </c>
      <c r="O841" s="13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 s="12">
        <v>116300</v>
      </c>
      <c r="E842" s="6">
        <v>116583</v>
      </c>
      <c r="F842" s="4">
        <f t="shared" si="54"/>
        <v>1.0024333619948409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52"/>
        <v>41836.208333333336</v>
      </c>
      <c r="O842" s="13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 s="12">
        <v>9100</v>
      </c>
      <c r="E843" s="6">
        <v>12991</v>
      </c>
      <c r="F843" s="4">
        <f t="shared" si="54"/>
        <v>1.4275824175824177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52"/>
        <v>42419.25</v>
      </c>
      <c r="O843" s="13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 s="12">
        <v>1500</v>
      </c>
      <c r="E844" s="6">
        <v>8447</v>
      </c>
      <c r="F844" s="4">
        <f t="shared" si="54"/>
        <v>5.6313333333333331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52"/>
        <v>43266.208333333328</v>
      </c>
      <c r="O844" s="13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 s="12">
        <v>8800</v>
      </c>
      <c r="E845" s="6">
        <v>2703</v>
      </c>
      <c r="F845" s="4">
        <f t="shared" si="54"/>
        <v>0.30715909090909088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52"/>
        <v>43338.208333333328</v>
      </c>
      <c r="O845" s="13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 s="12">
        <v>8800</v>
      </c>
      <c r="E846" s="6">
        <v>8747</v>
      </c>
      <c r="F846" s="4">
        <f t="shared" si="54"/>
        <v>0.99397727272727276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52"/>
        <v>40930.25</v>
      </c>
      <c r="O846" s="13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 s="12">
        <v>69900</v>
      </c>
      <c r="E847" s="6">
        <v>138087</v>
      </c>
      <c r="F847" s="4">
        <f t="shared" si="54"/>
        <v>1.9754935622317598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52"/>
        <v>43235.208333333328</v>
      </c>
      <c r="O847" s="13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 s="12">
        <v>1000</v>
      </c>
      <c r="E848" s="6">
        <v>5085</v>
      </c>
      <c r="F848" s="4">
        <f t="shared" si="54"/>
        <v>5.085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52"/>
        <v>43302.208333333328</v>
      </c>
      <c r="O848" s="13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 s="12">
        <v>4700</v>
      </c>
      <c r="E849" s="6">
        <v>11174</v>
      </c>
      <c r="F849" s="4">
        <f t="shared" si="54"/>
        <v>2.3774468085106384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52"/>
        <v>43107.25</v>
      </c>
      <c r="O849" s="13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 s="12">
        <v>3200</v>
      </c>
      <c r="E850" s="6">
        <v>10831</v>
      </c>
      <c r="F850" s="4">
        <f t="shared" si="54"/>
        <v>3.3846875000000001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52"/>
        <v>40341.208333333336</v>
      </c>
      <c r="O850" s="13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 s="12">
        <v>6700</v>
      </c>
      <c r="E851" s="6">
        <v>8917</v>
      </c>
      <c r="F851" s="4">
        <f t="shared" si="54"/>
        <v>1.3308955223880596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52"/>
        <v>40948.25</v>
      </c>
      <c r="O851" s="13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 s="12">
        <v>100</v>
      </c>
      <c r="E852" s="6">
        <v>1</v>
      </c>
      <c r="F852" s="4">
        <f t="shared" si="54"/>
        <v>0.01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52"/>
        <v>40866.25</v>
      </c>
      <c r="O852" s="13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 s="12">
        <v>6000</v>
      </c>
      <c r="E853" s="6">
        <v>12468</v>
      </c>
      <c r="F853" s="4">
        <f t="shared" si="54"/>
        <v>2.0779999999999998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52"/>
        <v>41031.208333333336</v>
      </c>
      <c r="O853" s="13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 s="12">
        <v>4900</v>
      </c>
      <c r="E854" s="6">
        <v>2505</v>
      </c>
      <c r="F854" s="4">
        <f t="shared" si="54"/>
        <v>0.51122448979591839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52"/>
        <v>40740.208333333336</v>
      </c>
      <c r="O854" s="13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 s="12">
        <v>17100</v>
      </c>
      <c r="E855" s="6">
        <v>111502</v>
      </c>
      <c r="F855" s="4">
        <f t="shared" si="54"/>
        <v>6.5205847953216374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52"/>
        <v>40714.208333333336</v>
      </c>
      <c r="O855" s="13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 s="12">
        <v>171000</v>
      </c>
      <c r="E856" s="6">
        <v>194309</v>
      </c>
      <c r="F856" s="4">
        <f t="shared" si="54"/>
        <v>1.1363099415204678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52"/>
        <v>43787.25</v>
      </c>
      <c r="O856" s="13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 s="12">
        <v>23400</v>
      </c>
      <c r="E857" s="6">
        <v>23956</v>
      </c>
      <c r="F857" s="4">
        <f t="shared" si="54"/>
        <v>1.0237606837606839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52"/>
        <v>40712.208333333336</v>
      </c>
      <c r="O857" s="13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 s="12">
        <v>2400</v>
      </c>
      <c r="E858" s="6">
        <v>8558</v>
      </c>
      <c r="F858" s="4">
        <f t="shared" si="54"/>
        <v>3.5658333333333334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52"/>
        <v>41023.208333333336</v>
      </c>
      <c r="O858" s="13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 s="12">
        <v>5300</v>
      </c>
      <c r="E859" s="6">
        <v>7413</v>
      </c>
      <c r="F859" s="4">
        <f t="shared" si="54"/>
        <v>1.3986792452830188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52"/>
        <v>40944.25</v>
      </c>
      <c r="O859" s="13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 s="12">
        <v>4000</v>
      </c>
      <c r="E860" s="6">
        <v>2778</v>
      </c>
      <c r="F860" s="4">
        <f t="shared" si="54"/>
        <v>0.69450000000000001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52"/>
        <v>43211.208333333328</v>
      </c>
      <c r="O860" s="13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 s="12">
        <v>7300</v>
      </c>
      <c r="E861" s="6">
        <v>2594</v>
      </c>
      <c r="F861" s="4">
        <f t="shared" si="54"/>
        <v>0.35534246575342465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52"/>
        <v>41334.25</v>
      </c>
      <c r="O861" s="13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 s="12">
        <v>2000</v>
      </c>
      <c r="E862" s="6">
        <v>5033</v>
      </c>
      <c r="F862" s="4">
        <f t="shared" si="54"/>
        <v>2.5165000000000002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52"/>
        <v>43515.25</v>
      </c>
      <c r="O862" s="13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 s="12">
        <v>8800</v>
      </c>
      <c r="E863" s="6">
        <v>9317</v>
      </c>
      <c r="F863" s="4">
        <f t="shared" si="54"/>
        <v>1.0587500000000001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52"/>
        <v>40258.208333333336</v>
      </c>
      <c r="O863" s="13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 s="12">
        <v>3500</v>
      </c>
      <c r="E864" s="6">
        <v>6560</v>
      </c>
      <c r="F864" s="4">
        <f t="shared" si="54"/>
        <v>1.8742857142857143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52"/>
        <v>40756.208333333336</v>
      </c>
      <c r="O864" s="13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 s="12">
        <v>1400</v>
      </c>
      <c r="E865" s="6">
        <v>5415</v>
      </c>
      <c r="F865" s="4">
        <f t="shared" si="54"/>
        <v>3.8678571428571429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52"/>
        <v>42172.208333333328</v>
      </c>
      <c r="O865" s="13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 s="12">
        <v>4200</v>
      </c>
      <c r="E866" s="6">
        <v>14577</v>
      </c>
      <c r="F866" s="4">
        <f t="shared" si="54"/>
        <v>3.4707142857142856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52"/>
        <v>42601.208333333328</v>
      </c>
      <c r="O866" s="13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 s="12">
        <v>81000</v>
      </c>
      <c r="E867" s="6">
        <v>150515</v>
      </c>
      <c r="F867" s="4">
        <f t="shared" si="54"/>
        <v>1.8582098765432098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52"/>
        <v>41897.208333333336</v>
      </c>
      <c r="O867" s="13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 s="12">
        <v>182800</v>
      </c>
      <c r="E868" s="6">
        <v>79045</v>
      </c>
      <c r="F868" s="4">
        <f t="shared" si="54"/>
        <v>0.43241247264770238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52"/>
        <v>40671.208333333336</v>
      </c>
      <c r="O868" s="13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 s="12">
        <v>4800</v>
      </c>
      <c r="E869" s="6">
        <v>7797</v>
      </c>
      <c r="F869" s="4">
        <f t="shared" si="54"/>
        <v>1.6243749999999999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52"/>
        <v>43382.208333333328</v>
      </c>
      <c r="O869" s="13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 s="12">
        <v>7000</v>
      </c>
      <c r="E870" s="6">
        <v>12939</v>
      </c>
      <c r="F870" s="4">
        <f t="shared" si="54"/>
        <v>1.8484285714285715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52"/>
        <v>41559.208333333336</v>
      </c>
      <c r="O870" s="13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 s="12">
        <v>161900</v>
      </c>
      <c r="E871" s="6">
        <v>38376</v>
      </c>
      <c r="F871" s="4">
        <f t="shared" si="54"/>
        <v>0.23703520691785052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52"/>
        <v>40350.208333333336</v>
      </c>
      <c r="O871" s="13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 s="12">
        <v>7700</v>
      </c>
      <c r="E872" s="6">
        <v>6920</v>
      </c>
      <c r="F872" s="4">
        <f t="shared" si="54"/>
        <v>0.89870129870129867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52"/>
        <v>42240.208333333328</v>
      </c>
      <c r="O872" s="13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 s="12">
        <v>71500</v>
      </c>
      <c r="E873" s="6">
        <v>194912</v>
      </c>
      <c r="F873" s="4">
        <f t="shared" si="54"/>
        <v>2.7260419580419581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52"/>
        <v>43040.208333333328</v>
      </c>
      <c r="O873" s="13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 s="12">
        <v>4700</v>
      </c>
      <c r="E874" s="6">
        <v>7992</v>
      </c>
      <c r="F874" s="4">
        <f t="shared" si="54"/>
        <v>1.7004255319148935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52"/>
        <v>43346.208333333328</v>
      </c>
      <c r="O874" s="13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 s="12">
        <v>42100</v>
      </c>
      <c r="E875" s="6">
        <v>79268</v>
      </c>
      <c r="F875" s="4">
        <f t="shared" si="54"/>
        <v>1.8828503562945369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52"/>
        <v>41647.25</v>
      </c>
      <c r="O875" s="13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 s="12">
        <v>40200</v>
      </c>
      <c r="E876" s="6">
        <v>139468</v>
      </c>
      <c r="F876" s="4">
        <f t="shared" si="54"/>
        <v>3.4693532338308457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52"/>
        <v>40291.208333333336</v>
      </c>
      <c r="O876" s="13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 s="12">
        <v>7900</v>
      </c>
      <c r="E877" s="6">
        <v>5465</v>
      </c>
      <c r="F877" s="4">
        <f t="shared" si="54"/>
        <v>0.6917721518987342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52"/>
        <v>40556.25</v>
      </c>
      <c r="O877" s="13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 s="12">
        <v>8300</v>
      </c>
      <c r="E878" s="6">
        <v>2111</v>
      </c>
      <c r="F878" s="4">
        <f t="shared" si="54"/>
        <v>0.25433734939759034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52"/>
        <v>43624.208333333328</v>
      </c>
      <c r="O878" s="13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 s="12">
        <v>163600</v>
      </c>
      <c r="E879" s="6">
        <v>126628</v>
      </c>
      <c r="F879" s="4">
        <f t="shared" si="54"/>
        <v>0.77400977995110021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52"/>
        <v>42577.208333333328</v>
      </c>
      <c r="O879" s="13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 s="12">
        <v>2700</v>
      </c>
      <c r="E880" s="6">
        <v>1012</v>
      </c>
      <c r="F880" s="4">
        <f t="shared" si="54"/>
        <v>0.37481481481481482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52"/>
        <v>43845.25</v>
      </c>
      <c r="O880" s="13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 s="12">
        <v>1000</v>
      </c>
      <c r="E881" s="6">
        <v>5438</v>
      </c>
      <c r="F881" s="4">
        <f t="shared" si="54"/>
        <v>5.4379999999999997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52"/>
        <v>42788.25</v>
      </c>
      <c r="O881" s="13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 s="12">
        <v>84500</v>
      </c>
      <c r="E882" s="6">
        <v>193101</v>
      </c>
      <c r="F882" s="4">
        <f t="shared" si="54"/>
        <v>2.2852189349112426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52"/>
        <v>43667.208333333328</v>
      </c>
      <c r="O882" s="13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 s="12">
        <v>81300</v>
      </c>
      <c r="E883" s="6">
        <v>31665</v>
      </c>
      <c r="F883" s="4">
        <f t="shared" si="54"/>
        <v>0.38948339483394834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52"/>
        <v>42194.208333333328</v>
      </c>
      <c r="O883" s="13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 s="12">
        <v>800</v>
      </c>
      <c r="E884" s="6">
        <v>2960</v>
      </c>
      <c r="F884" s="4">
        <f t="shared" si="54"/>
        <v>3.7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52"/>
        <v>42025.25</v>
      </c>
      <c r="O884" s="13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 s="12">
        <v>3400</v>
      </c>
      <c r="E885" s="6">
        <v>8089</v>
      </c>
      <c r="F885" s="4">
        <f t="shared" si="54"/>
        <v>2.3791176470588233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52"/>
        <v>40323.208333333336</v>
      </c>
      <c r="O885" s="13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 s="12">
        <v>170800</v>
      </c>
      <c r="E886" s="6">
        <v>109374</v>
      </c>
      <c r="F886" s="4">
        <f t="shared" si="54"/>
        <v>0.64036299765807958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52"/>
        <v>41763.208333333336</v>
      </c>
      <c r="O886" s="13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 s="12">
        <v>1800</v>
      </c>
      <c r="E887" s="6">
        <v>2129</v>
      </c>
      <c r="F887" s="4">
        <f t="shared" si="54"/>
        <v>1.1827777777777777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52"/>
        <v>40335.208333333336</v>
      </c>
      <c r="O887" s="13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 s="12">
        <v>150600</v>
      </c>
      <c r="E888" s="6">
        <v>127745</v>
      </c>
      <c r="F888" s="4">
        <f t="shared" si="54"/>
        <v>0.84824037184594958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52"/>
        <v>40416.208333333336</v>
      </c>
      <c r="O888" s="13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 s="12">
        <v>7800</v>
      </c>
      <c r="E889" s="6">
        <v>2289</v>
      </c>
      <c r="F889" s="4">
        <f t="shared" si="54"/>
        <v>0.29346153846153844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52"/>
        <v>42202.208333333328</v>
      </c>
      <c r="O889" s="13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 s="12">
        <v>5800</v>
      </c>
      <c r="E890" s="6">
        <v>12174</v>
      </c>
      <c r="F890" s="4">
        <f t="shared" si="54"/>
        <v>2.0989655172413793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52"/>
        <v>42836.208333333328</v>
      </c>
      <c r="O890" s="13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 s="12">
        <v>5600</v>
      </c>
      <c r="E891" s="6">
        <v>9508</v>
      </c>
      <c r="F891" s="4">
        <f t="shared" si="54"/>
        <v>1.697857142857143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52"/>
        <v>41710.208333333336</v>
      </c>
      <c r="O891" s="13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 s="12">
        <v>134400</v>
      </c>
      <c r="E892" s="6">
        <v>155849</v>
      </c>
      <c r="F892" s="4">
        <f t="shared" si="54"/>
        <v>1.1595907738095239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52"/>
        <v>43640.208333333328</v>
      </c>
      <c r="O892" s="13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 s="12">
        <v>3000</v>
      </c>
      <c r="E893" s="6">
        <v>7758</v>
      </c>
      <c r="F893" s="4">
        <f t="shared" si="54"/>
        <v>2.5859999999999999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52"/>
        <v>40880.25</v>
      </c>
      <c r="O893" s="13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 s="12">
        <v>6000</v>
      </c>
      <c r="E894" s="6">
        <v>13835</v>
      </c>
      <c r="F894" s="4">
        <f t="shared" si="54"/>
        <v>2.3058333333333332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52"/>
        <v>40319.208333333336</v>
      </c>
      <c r="O894" s="13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 s="12">
        <v>8400</v>
      </c>
      <c r="E895" s="6">
        <v>10770</v>
      </c>
      <c r="F895" s="4">
        <f t="shared" si="54"/>
        <v>1.2821428571428573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52"/>
        <v>42170.208333333328</v>
      </c>
      <c r="O895" s="13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 s="12">
        <v>1700</v>
      </c>
      <c r="E896" s="6">
        <v>3208</v>
      </c>
      <c r="F896" s="4">
        <f t="shared" si="54"/>
        <v>1.8870588235294117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52"/>
        <v>41466.208333333336</v>
      </c>
      <c r="O896" s="13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 s="12">
        <v>159800</v>
      </c>
      <c r="E897" s="6">
        <v>11108</v>
      </c>
      <c r="F897" s="4">
        <f t="shared" si="54"/>
        <v>6.9511889862327911E-2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52"/>
        <v>43134.25</v>
      </c>
      <c r="O897" s="13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 s="12">
        <v>19800</v>
      </c>
      <c r="E898" s="6">
        <v>153338</v>
      </c>
      <c r="F898" s="4">
        <f t="shared" si="54"/>
        <v>7.7443434343434348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ref="N898:N961" si="56">((((L898/60)/60)/24)+DATE(1970,1,1))</f>
        <v>40738.208333333336</v>
      </c>
      <c r="O898" s="13">
        <f t="shared" ref="O898:O961" si="57">((((M898/60)/60)/24)+DATE(1970,1,1))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 s="12">
        <v>8800</v>
      </c>
      <c r="E899" s="6">
        <v>2437</v>
      </c>
      <c r="F899" s="4">
        <f t="shared" ref="F899:F962" si="58">E899/D899</f>
        <v>0.27693181818181817</v>
      </c>
      <c r="G899" t="s">
        <v>14</v>
      </c>
      <c r="H899">
        <v>27</v>
      </c>
      <c r="I899" s="6">
        <f t="shared" ref="I899:I962" si="5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si="56"/>
        <v>43583.208333333328</v>
      </c>
      <c r="O899" s="13">
        <f t="shared" si="57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 s="12">
        <v>179100</v>
      </c>
      <c r="E900" s="6">
        <v>93991</v>
      </c>
      <c r="F900" s="4">
        <f t="shared" si="58"/>
        <v>0.52479620323841425</v>
      </c>
      <c r="G900" t="s">
        <v>14</v>
      </c>
      <c r="H900">
        <v>1221</v>
      </c>
      <c r="I900" s="6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56"/>
        <v>43815.25</v>
      </c>
      <c r="O900" s="13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 s="12">
        <v>3100</v>
      </c>
      <c r="E901" s="6">
        <v>12620</v>
      </c>
      <c r="F901" s="4">
        <f t="shared" si="58"/>
        <v>4.0709677419354842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56"/>
        <v>41554.208333333336</v>
      </c>
      <c r="O901" s="13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 s="12">
        <v>100</v>
      </c>
      <c r="E902" s="6">
        <v>2</v>
      </c>
      <c r="F902" s="4">
        <f t="shared" si="58"/>
        <v>0.02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56"/>
        <v>41901.208333333336</v>
      </c>
      <c r="O902" s="13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 s="12">
        <v>5600</v>
      </c>
      <c r="E903" s="6">
        <v>8746</v>
      </c>
      <c r="F903" s="4">
        <f t="shared" si="58"/>
        <v>1.5617857142857143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56"/>
        <v>43298.208333333328</v>
      </c>
      <c r="O903" s="13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 s="12">
        <v>1400</v>
      </c>
      <c r="E904" s="6">
        <v>3534</v>
      </c>
      <c r="F904" s="4">
        <f t="shared" si="58"/>
        <v>2.5242857142857145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56"/>
        <v>42399.25</v>
      </c>
      <c r="O904" s="13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 s="12">
        <v>41000</v>
      </c>
      <c r="E905" s="6">
        <v>709</v>
      </c>
      <c r="F905" s="4">
        <f t="shared" si="58"/>
        <v>1.729268292682927E-2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56"/>
        <v>41034.208333333336</v>
      </c>
      <c r="O905" s="13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 s="12">
        <v>6500</v>
      </c>
      <c r="E906" s="6">
        <v>795</v>
      </c>
      <c r="F906" s="4">
        <f t="shared" si="58"/>
        <v>0.12230769230769231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56"/>
        <v>41186.208333333336</v>
      </c>
      <c r="O906" s="13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 s="12">
        <v>7900</v>
      </c>
      <c r="E907" s="6">
        <v>12955</v>
      </c>
      <c r="F907" s="4">
        <f t="shared" si="58"/>
        <v>1.6398734177215191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56"/>
        <v>41536.208333333336</v>
      </c>
      <c r="O907" s="13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 s="12">
        <v>5500</v>
      </c>
      <c r="E908" s="6">
        <v>8964</v>
      </c>
      <c r="F908" s="4">
        <f t="shared" si="58"/>
        <v>1.6298181818181818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56"/>
        <v>42868.208333333328</v>
      </c>
      <c r="O908" s="13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 s="12">
        <v>9100</v>
      </c>
      <c r="E909" s="6">
        <v>1843</v>
      </c>
      <c r="F909" s="4">
        <f t="shared" si="58"/>
        <v>0.20252747252747252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56"/>
        <v>40660.208333333336</v>
      </c>
      <c r="O909" s="13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 s="12">
        <v>38200</v>
      </c>
      <c r="E910" s="6">
        <v>121950</v>
      </c>
      <c r="F910" s="4">
        <f t="shared" si="58"/>
        <v>3.1924083769633507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56"/>
        <v>41031.208333333336</v>
      </c>
      <c r="O910" s="13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 s="12">
        <v>1800</v>
      </c>
      <c r="E911" s="6">
        <v>8621</v>
      </c>
      <c r="F911" s="4">
        <f t="shared" si="58"/>
        <v>4.7894444444444444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56"/>
        <v>43255.208333333328</v>
      </c>
      <c r="O911" s="13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 s="12">
        <v>154500</v>
      </c>
      <c r="E912" s="6">
        <v>30215</v>
      </c>
      <c r="F912" s="4">
        <f t="shared" si="58"/>
        <v>0.19556634304207121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56"/>
        <v>42026.25</v>
      </c>
      <c r="O912" s="13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 s="12">
        <v>5800</v>
      </c>
      <c r="E913" s="6">
        <v>11539</v>
      </c>
      <c r="F913" s="4">
        <f t="shared" si="58"/>
        <v>1.9894827586206896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56"/>
        <v>43717.208333333328</v>
      </c>
      <c r="O913" s="13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 s="12">
        <v>1800</v>
      </c>
      <c r="E914" s="6">
        <v>14310</v>
      </c>
      <c r="F914" s="4">
        <f t="shared" si="58"/>
        <v>7.95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56"/>
        <v>41157.208333333336</v>
      </c>
      <c r="O914" s="13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 s="12">
        <v>70200</v>
      </c>
      <c r="E915" s="6">
        <v>35536</v>
      </c>
      <c r="F915" s="4">
        <f t="shared" si="58"/>
        <v>0.50621082621082625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56"/>
        <v>43597.208333333328</v>
      </c>
      <c r="O915" s="13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 s="12">
        <v>6400</v>
      </c>
      <c r="E916" s="6">
        <v>3676</v>
      </c>
      <c r="F916" s="4">
        <f t="shared" si="58"/>
        <v>0.57437499999999997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56"/>
        <v>41490.208333333336</v>
      </c>
      <c r="O916" s="13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 s="12">
        <v>125900</v>
      </c>
      <c r="E917" s="6">
        <v>195936</v>
      </c>
      <c r="F917" s="4">
        <f t="shared" si="58"/>
        <v>1.5562827640984909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56"/>
        <v>42976.208333333328</v>
      </c>
      <c r="O917" s="13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 s="12">
        <v>3700</v>
      </c>
      <c r="E918" s="6">
        <v>1343</v>
      </c>
      <c r="F918" s="4">
        <f t="shared" si="58"/>
        <v>0.36297297297297298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56"/>
        <v>41991.25</v>
      </c>
      <c r="O918" s="13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 s="12">
        <v>3600</v>
      </c>
      <c r="E919" s="6">
        <v>2097</v>
      </c>
      <c r="F919" s="4">
        <f t="shared" si="58"/>
        <v>0.58250000000000002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56"/>
        <v>40722.208333333336</v>
      </c>
      <c r="O919" s="13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 s="12">
        <v>3800</v>
      </c>
      <c r="E920" s="6">
        <v>9021</v>
      </c>
      <c r="F920" s="4">
        <f t="shared" si="58"/>
        <v>2.3739473684210526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56"/>
        <v>41117.208333333336</v>
      </c>
      <c r="O920" s="13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 s="12">
        <v>35600</v>
      </c>
      <c r="E921" s="6">
        <v>20915</v>
      </c>
      <c r="F921" s="4">
        <f t="shared" si="58"/>
        <v>0.58750000000000002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56"/>
        <v>43022.208333333328</v>
      </c>
      <c r="O921" s="13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 s="12">
        <v>5300</v>
      </c>
      <c r="E922" s="6">
        <v>9676</v>
      </c>
      <c r="F922" s="4">
        <f t="shared" si="58"/>
        <v>1.8256603773584905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56"/>
        <v>43503.25</v>
      </c>
      <c r="O922" s="13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 s="12">
        <v>160400</v>
      </c>
      <c r="E923" s="6">
        <v>1210</v>
      </c>
      <c r="F923" s="4">
        <f t="shared" si="58"/>
        <v>7.5436408977556111E-3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56"/>
        <v>40951.25</v>
      </c>
      <c r="O923" s="13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 s="12">
        <v>51400</v>
      </c>
      <c r="E924" s="6">
        <v>90440</v>
      </c>
      <c r="F924" s="4">
        <f t="shared" si="58"/>
        <v>1.7595330739299611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56"/>
        <v>43443.25</v>
      </c>
      <c r="O924" s="13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 s="12">
        <v>1700</v>
      </c>
      <c r="E925" s="6">
        <v>4044</v>
      </c>
      <c r="F925" s="4">
        <f t="shared" si="58"/>
        <v>2.3788235294117648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56"/>
        <v>40373.208333333336</v>
      </c>
      <c r="O925" s="13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 s="12">
        <v>39400</v>
      </c>
      <c r="E926" s="6">
        <v>192292</v>
      </c>
      <c r="F926" s="4">
        <f t="shared" si="58"/>
        <v>4.8805076142131982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56"/>
        <v>43769.208333333328</v>
      </c>
      <c r="O926" s="13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 s="12">
        <v>3000</v>
      </c>
      <c r="E927" s="6">
        <v>6722</v>
      </c>
      <c r="F927" s="4">
        <f t="shared" si="58"/>
        <v>2.2406666666666668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56"/>
        <v>43000.208333333328</v>
      </c>
      <c r="O927" s="13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 s="12">
        <v>8700</v>
      </c>
      <c r="E928" s="6">
        <v>1577</v>
      </c>
      <c r="F928" s="4">
        <f t="shared" si="58"/>
        <v>0.18126436781609195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56"/>
        <v>42502.208333333328</v>
      </c>
      <c r="O928" s="13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 s="12">
        <v>7200</v>
      </c>
      <c r="E929" s="6">
        <v>3301</v>
      </c>
      <c r="F929" s="4">
        <f t="shared" si="58"/>
        <v>0.45847222222222223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56"/>
        <v>41102.208333333336</v>
      </c>
      <c r="O929" s="13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 s="12">
        <v>167400</v>
      </c>
      <c r="E930" s="6">
        <v>196386</v>
      </c>
      <c r="F930" s="4">
        <f t="shared" si="58"/>
        <v>1.1731541218637993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56"/>
        <v>41637.25</v>
      </c>
      <c r="O930" s="13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 s="12">
        <v>5500</v>
      </c>
      <c r="E931" s="6">
        <v>11952</v>
      </c>
      <c r="F931" s="4">
        <f t="shared" si="58"/>
        <v>2.173090909090909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56"/>
        <v>42858.208333333328</v>
      </c>
      <c r="O931" s="13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 s="12">
        <v>3500</v>
      </c>
      <c r="E932" s="6">
        <v>3930</v>
      </c>
      <c r="F932" s="4">
        <f t="shared" si="58"/>
        <v>1.1228571428571428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56"/>
        <v>42060.25</v>
      </c>
      <c r="O932" s="13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 s="12">
        <v>7900</v>
      </c>
      <c r="E933" s="6">
        <v>5729</v>
      </c>
      <c r="F933" s="4">
        <f t="shared" si="58"/>
        <v>0.72518987341772156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56"/>
        <v>41818.208333333336</v>
      </c>
      <c r="O933" s="13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 s="12">
        <v>2300</v>
      </c>
      <c r="E934" s="6">
        <v>4883</v>
      </c>
      <c r="F934" s="4">
        <f t="shared" si="58"/>
        <v>2.1230434782608696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56"/>
        <v>41709.208333333336</v>
      </c>
      <c r="O934" s="13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 s="12">
        <v>73000</v>
      </c>
      <c r="E935" s="6">
        <v>175015</v>
      </c>
      <c r="F935" s="4">
        <f t="shared" si="58"/>
        <v>2.3974657534246577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56"/>
        <v>41372.208333333336</v>
      </c>
      <c r="O935" s="13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 s="12">
        <v>6200</v>
      </c>
      <c r="E936" s="6">
        <v>11280</v>
      </c>
      <c r="F936" s="4">
        <f t="shared" si="58"/>
        <v>1.8193548387096774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56"/>
        <v>42422.25</v>
      </c>
      <c r="O936" s="13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 s="12">
        <v>6100</v>
      </c>
      <c r="E937" s="6">
        <v>10012</v>
      </c>
      <c r="F937" s="4">
        <f t="shared" si="58"/>
        <v>1.6413114754098361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56"/>
        <v>42209.208333333328</v>
      </c>
      <c r="O937" s="13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 s="12">
        <v>103200</v>
      </c>
      <c r="E938" s="6">
        <v>1690</v>
      </c>
      <c r="F938" s="4">
        <f t="shared" si="58"/>
        <v>1.6375968992248063E-2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56"/>
        <v>43668.208333333328</v>
      </c>
      <c r="O938" s="13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 s="12">
        <v>171000</v>
      </c>
      <c r="E939" s="6">
        <v>84891</v>
      </c>
      <c r="F939" s="4">
        <f t="shared" si="58"/>
        <v>0.49643859649122807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56"/>
        <v>42334.25</v>
      </c>
      <c r="O939" s="13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 s="12">
        <v>9200</v>
      </c>
      <c r="E940" s="6">
        <v>10093</v>
      </c>
      <c r="F940" s="4">
        <f t="shared" si="58"/>
        <v>1.0970652173913042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56"/>
        <v>43263.208333333328</v>
      </c>
      <c r="O940" s="13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 s="12">
        <v>7800</v>
      </c>
      <c r="E941" s="6">
        <v>3839</v>
      </c>
      <c r="F941" s="4">
        <f t="shared" si="58"/>
        <v>0.49217948717948717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56"/>
        <v>40670.208333333336</v>
      </c>
      <c r="O941" s="13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 s="12">
        <v>9900</v>
      </c>
      <c r="E942" s="6">
        <v>6161</v>
      </c>
      <c r="F942" s="4">
        <f t="shared" si="58"/>
        <v>0.62232323232323228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56"/>
        <v>41244.25</v>
      </c>
      <c r="O942" s="13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 s="12">
        <v>43000</v>
      </c>
      <c r="E943" s="6">
        <v>5615</v>
      </c>
      <c r="F943" s="4">
        <f t="shared" si="58"/>
        <v>0.1305813953488372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56"/>
        <v>40552.25</v>
      </c>
      <c r="O943" s="13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 s="12">
        <v>9600</v>
      </c>
      <c r="E944" s="6">
        <v>6205</v>
      </c>
      <c r="F944" s="4">
        <f t="shared" si="58"/>
        <v>0.64635416666666667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56"/>
        <v>40568.25</v>
      </c>
      <c r="O944" s="13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 s="12">
        <v>7500</v>
      </c>
      <c r="E945" s="6">
        <v>11969</v>
      </c>
      <c r="F945" s="4">
        <f t="shared" si="58"/>
        <v>1.5958666666666668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56"/>
        <v>41906.208333333336</v>
      </c>
      <c r="O945" s="13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 s="12">
        <v>10000</v>
      </c>
      <c r="E946" s="6">
        <v>8142</v>
      </c>
      <c r="F946" s="4">
        <f t="shared" si="58"/>
        <v>0.81420000000000003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56"/>
        <v>42776.25</v>
      </c>
      <c r="O946" s="13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 s="12">
        <v>172000</v>
      </c>
      <c r="E947" s="6">
        <v>55805</v>
      </c>
      <c r="F947" s="4">
        <f t="shared" si="58"/>
        <v>0.32444767441860467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56"/>
        <v>41004.208333333336</v>
      </c>
      <c r="O947" s="13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 s="12">
        <v>153700</v>
      </c>
      <c r="E948" s="6">
        <v>15238</v>
      </c>
      <c r="F948" s="4">
        <f t="shared" si="58"/>
        <v>9.9141184124918666E-2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56"/>
        <v>40710.208333333336</v>
      </c>
      <c r="O948" s="13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 s="12">
        <v>3600</v>
      </c>
      <c r="E949" s="6">
        <v>961</v>
      </c>
      <c r="F949" s="4">
        <f t="shared" si="58"/>
        <v>0.26694444444444443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56"/>
        <v>41908.208333333336</v>
      </c>
      <c r="O949" s="13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 s="12">
        <v>9400</v>
      </c>
      <c r="E950" s="6">
        <v>5918</v>
      </c>
      <c r="F950" s="4">
        <f t="shared" si="58"/>
        <v>0.62957446808510642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56"/>
        <v>41985.25</v>
      </c>
      <c r="O950" s="13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 s="12">
        <v>5900</v>
      </c>
      <c r="E951" s="6">
        <v>9520</v>
      </c>
      <c r="F951" s="4">
        <f t="shared" si="58"/>
        <v>1.6135593220338984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56"/>
        <v>42112.208333333328</v>
      </c>
      <c r="O951" s="13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 s="12">
        <v>100</v>
      </c>
      <c r="E952" s="6">
        <v>5</v>
      </c>
      <c r="F952" s="4">
        <f t="shared" si="58"/>
        <v>0.05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56"/>
        <v>43571.208333333328</v>
      </c>
      <c r="O952" s="13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 s="12">
        <v>14500</v>
      </c>
      <c r="E953" s="6">
        <v>159056</v>
      </c>
      <c r="F953" s="4">
        <f t="shared" si="58"/>
        <v>10.969379310344827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56"/>
        <v>42730.25</v>
      </c>
      <c r="O953" s="13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 s="12">
        <v>145500</v>
      </c>
      <c r="E954" s="6">
        <v>101987</v>
      </c>
      <c r="F954" s="4">
        <f t="shared" si="58"/>
        <v>0.70094158075601376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56"/>
        <v>42591.208333333328</v>
      </c>
      <c r="O954" s="13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 s="12">
        <v>3300</v>
      </c>
      <c r="E955" s="6">
        <v>1980</v>
      </c>
      <c r="F955" s="4">
        <f t="shared" si="58"/>
        <v>0.6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56"/>
        <v>42358.25</v>
      </c>
      <c r="O955" s="13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 s="12">
        <v>42600</v>
      </c>
      <c r="E956" s="6">
        <v>156384</v>
      </c>
      <c r="F956" s="4">
        <f t="shared" si="58"/>
        <v>3.6709859154929578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56"/>
        <v>41174.208333333336</v>
      </c>
      <c r="O956" s="13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 s="12">
        <v>700</v>
      </c>
      <c r="E957" s="6">
        <v>7763</v>
      </c>
      <c r="F957" s="4">
        <f t="shared" si="58"/>
        <v>11.09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56"/>
        <v>41238.25</v>
      </c>
      <c r="O957" s="13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 s="12">
        <v>187600</v>
      </c>
      <c r="E958" s="6">
        <v>35698</v>
      </c>
      <c r="F958" s="4">
        <f t="shared" si="58"/>
        <v>0.19028784648187633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56"/>
        <v>42360.25</v>
      </c>
      <c r="O958" s="13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 s="12">
        <v>9800</v>
      </c>
      <c r="E959" s="6">
        <v>12434</v>
      </c>
      <c r="F959" s="4">
        <f t="shared" si="58"/>
        <v>1.2687755102040816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56"/>
        <v>40955.25</v>
      </c>
      <c r="O959" s="13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 s="12">
        <v>1100</v>
      </c>
      <c r="E960" s="6">
        <v>8081</v>
      </c>
      <c r="F960" s="4">
        <f t="shared" si="58"/>
        <v>7.3463636363636367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56"/>
        <v>40350.208333333336</v>
      </c>
      <c r="O960" s="13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 s="12">
        <v>145000</v>
      </c>
      <c r="E961" s="6">
        <v>6631</v>
      </c>
      <c r="F961" s="4">
        <f t="shared" si="58"/>
        <v>4.5731034482758622E-2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56"/>
        <v>40357.208333333336</v>
      </c>
      <c r="O961" s="13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 s="12">
        <v>5500</v>
      </c>
      <c r="E962" s="6">
        <v>4678</v>
      </c>
      <c r="F962" s="4">
        <f t="shared" si="58"/>
        <v>0.85054545454545449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ref="N962:N1001" si="60">((((L962/60)/60)/24)+DATE(1970,1,1))</f>
        <v>42408.25</v>
      </c>
      <c r="O962" s="13">
        <f t="shared" ref="O962:O1001" si="61">((((M962/60)/60)/24)+DATE(1970,1,1))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 s="12">
        <v>5700</v>
      </c>
      <c r="E963" s="6">
        <v>6800</v>
      </c>
      <c r="F963" s="4">
        <f t="shared" ref="F963:F1001" si="62">E963/D963</f>
        <v>1.1929824561403508</v>
      </c>
      <c r="G963" t="s">
        <v>20</v>
      </c>
      <c r="H963">
        <v>155</v>
      </c>
      <c r="I963" s="6">
        <f t="shared" ref="I963:I1026" si="63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si="60"/>
        <v>40591.25</v>
      </c>
      <c r="O963" s="13">
        <f t="shared" si="61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 s="12">
        <v>3600</v>
      </c>
      <c r="E964" s="6">
        <v>10657</v>
      </c>
      <c r="F964" s="4">
        <f t="shared" si="62"/>
        <v>2.9602777777777778</v>
      </c>
      <c r="G964" t="s">
        <v>20</v>
      </c>
      <c r="H964">
        <v>266</v>
      </c>
      <c r="I964" s="6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60"/>
        <v>41592.25</v>
      </c>
      <c r="O964" s="13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 s="12">
        <v>5900</v>
      </c>
      <c r="E965" s="6">
        <v>4997</v>
      </c>
      <c r="F965" s="4">
        <f t="shared" si="62"/>
        <v>0.84694915254237291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60"/>
        <v>40607.25</v>
      </c>
      <c r="O965" s="13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 s="12">
        <v>3700</v>
      </c>
      <c r="E966" s="6">
        <v>13164</v>
      </c>
      <c r="F966" s="4">
        <f t="shared" si="62"/>
        <v>3.5578378378378379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60"/>
        <v>42135.208333333328</v>
      </c>
      <c r="O966" s="13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 s="12">
        <v>2200</v>
      </c>
      <c r="E967" s="6">
        <v>8501</v>
      </c>
      <c r="F967" s="4">
        <f t="shared" si="62"/>
        <v>3.8640909090909092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60"/>
        <v>40203.25</v>
      </c>
      <c r="O967" s="13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 s="12">
        <v>1700</v>
      </c>
      <c r="E968" s="6">
        <v>13468</v>
      </c>
      <c r="F968" s="4">
        <f t="shared" si="62"/>
        <v>7.9223529411764702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60"/>
        <v>42901.208333333328</v>
      </c>
      <c r="O968" s="13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 s="12">
        <v>88400</v>
      </c>
      <c r="E969" s="6">
        <v>121138</v>
      </c>
      <c r="F969" s="4">
        <f t="shared" si="62"/>
        <v>1.3703393665158372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60"/>
        <v>41005.208333333336</v>
      </c>
      <c r="O969" s="13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 s="12">
        <v>2400</v>
      </c>
      <c r="E970" s="6">
        <v>8117</v>
      </c>
      <c r="F970" s="4">
        <f t="shared" si="62"/>
        <v>3.3820833333333336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60"/>
        <v>40544.25</v>
      </c>
      <c r="O970" s="13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 s="12">
        <v>7900</v>
      </c>
      <c r="E971" s="6">
        <v>8550</v>
      </c>
      <c r="F971" s="4">
        <f t="shared" si="62"/>
        <v>1.0822784810126582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60"/>
        <v>43821.25</v>
      </c>
      <c r="O971" s="13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 s="12">
        <v>94900</v>
      </c>
      <c r="E972" s="6">
        <v>57659</v>
      </c>
      <c r="F972" s="4">
        <f t="shared" si="62"/>
        <v>0.60757639620653314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60"/>
        <v>40672.208333333336</v>
      </c>
      <c r="O972" s="13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 s="12">
        <v>5100</v>
      </c>
      <c r="E973" s="6">
        <v>1414</v>
      </c>
      <c r="F973" s="4">
        <f t="shared" si="62"/>
        <v>0.27725490196078434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60"/>
        <v>41555.208333333336</v>
      </c>
      <c r="O973" s="13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 s="12">
        <v>42700</v>
      </c>
      <c r="E974" s="6">
        <v>97524</v>
      </c>
      <c r="F974" s="4">
        <f t="shared" si="62"/>
        <v>2.283934426229508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60"/>
        <v>41792.208333333336</v>
      </c>
      <c r="O974" s="13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 s="12">
        <v>121100</v>
      </c>
      <c r="E975" s="6">
        <v>26176</v>
      </c>
      <c r="F975" s="4">
        <f t="shared" si="62"/>
        <v>0.21615194054500414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60"/>
        <v>40522.25</v>
      </c>
      <c r="O975" s="13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 s="12">
        <v>800</v>
      </c>
      <c r="E976" s="6">
        <v>2991</v>
      </c>
      <c r="F976" s="4">
        <f t="shared" si="62"/>
        <v>3.73875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60"/>
        <v>41412.208333333336</v>
      </c>
      <c r="O976" s="13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 s="12">
        <v>5400</v>
      </c>
      <c r="E977" s="6">
        <v>8366</v>
      </c>
      <c r="F977" s="4">
        <f t="shared" si="62"/>
        <v>1.5492592592592593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60"/>
        <v>42337.25</v>
      </c>
      <c r="O977" s="13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 s="12">
        <v>4000</v>
      </c>
      <c r="E978" s="6">
        <v>12886</v>
      </c>
      <c r="F978" s="4">
        <f t="shared" si="62"/>
        <v>3.2214999999999998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60"/>
        <v>40571.25</v>
      </c>
      <c r="O978" s="13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 s="12">
        <v>7000</v>
      </c>
      <c r="E979" s="6">
        <v>5177</v>
      </c>
      <c r="F979" s="4">
        <f t="shared" si="62"/>
        <v>0.73957142857142855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60"/>
        <v>43138.25</v>
      </c>
      <c r="O979" s="13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 s="12">
        <v>1000</v>
      </c>
      <c r="E980" s="6">
        <v>8641</v>
      </c>
      <c r="F980" s="4">
        <f t="shared" si="62"/>
        <v>8.641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60"/>
        <v>42686.25</v>
      </c>
      <c r="O980" s="13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 s="12">
        <v>60200</v>
      </c>
      <c r="E981" s="6">
        <v>86244</v>
      </c>
      <c r="F981" s="4">
        <f t="shared" si="62"/>
        <v>1.432624584717608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60"/>
        <v>42078.208333333328</v>
      </c>
      <c r="O981" s="13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 s="12">
        <v>195200</v>
      </c>
      <c r="E982" s="6">
        <v>78630</v>
      </c>
      <c r="F982" s="4">
        <f t="shared" si="62"/>
        <v>0.40281762295081969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60"/>
        <v>42307.208333333328</v>
      </c>
      <c r="O982" s="13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 s="12">
        <v>6700</v>
      </c>
      <c r="E983" s="6">
        <v>11941</v>
      </c>
      <c r="F983" s="4">
        <f t="shared" si="62"/>
        <v>1.7822388059701493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60"/>
        <v>43094.25</v>
      </c>
      <c r="O983" s="13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 s="12">
        <v>7200</v>
      </c>
      <c r="E984" s="6">
        <v>6115</v>
      </c>
      <c r="F984" s="4">
        <f t="shared" si="62"/>
        <v>0.84930555555555554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60"/>
        <v>40743.208333333336</v>
      </c>
      <c r="O984" s="13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 s="12">
        <v>129100</v>
      </c>
      <c r="E985" s="6">
        <v>188404</v>
      </c>
      <c r="F985" s="4">
        <f t="shared" si="62"/>
        <v>1.4593648334624323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60"/>
        <v>43681.208333333328</v>
      </c>
      <c r="O985" s="13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 s="12">
        <v>6500</v>
      </c>
      <c r="E986" s="6">
        <v>9910</v>
      </c>
      <c r="F986" s="4">
        <f t="shared" si="62"/>
        <v>1.5246153846153847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60"/>
        <v>43716.208333333328</v>
      </c>
      <c r="O986" s="13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 s="12">
        <v>170600</v>
      </c>
      <c r="E987" s="6">
        <v>114523</v>
      </c>
      <c r="F987" s="4">
        <f t="shared" si="62"/>
        <v>0.67129542790152408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60"/>
        <v>41614.25</v>
      </c>
      <c r="O987" s="13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 s="12">
        <v>7800</v>
      </c>
      <c r="E988" s="6">
        <v>3144</v>
      </c>
      <c r="F988" s="4">
        <f t="shared" si="62"/>
        <v>0.40307692307692305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60"/>
        <v>40638.208333333336</v>
      </c>
      <c r="O988" s="13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 s="12">
        <v>6200</v>
      </c>
      <c r="E989" s="6">
        <v>13441</v>
      </c>
      <c r="F989" s="4">
        <f t="shared" si="62"/>
        <v>2.1679032258064517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60"/>
        <v>42852.208333333328</v>
      </c>
      <c r="O989" s="13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 s="12">
        <v>9400</v>
      </c>
      <c r="E990" s="6">
        <v>4899</v>
      </c>
      <c r="F990" s="4">
        <f t="shared" si="62"/>
        <v>0.52117021276595743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60"/>
        <v>42686.25</v>
      </c>
      <c r="O990" s="13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 s="12">
        <v>2400</v>
      </c>
      <c r="E991" s="6">
        <v>11990</v>
      </c>
      <c r="F991" s="4">
        <f t="shared" si="62"/>
        <v>4.9958333333333336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60"/>
        <v>43571.208333333328</v>
      </c>
      <c r="O991" s="13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 s="12">
        <v>7800</v>
      </c>
      <c r="E992" s="6">
        <v>6839</v>
      </c>
      <c r="F992" s="4">
        <f t="shared" si="62"/>
        <v>0.87679487179487181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60"/>
        <v>42432.25</v>
      </c>
      <c r="O992" s="13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 s="12">
        <v>9800</v>
      </c>
      <c r="E993" s="6">
        <v>11091</v>
      </c>
      <c r="F993" s="4">
        <f t="shared" si="62"/>
        <v>1.131734693877551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60"/>
        <v>41907.208333333336</v>
      </c>
      <c r="O993" s="13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 s="12">
        <v>3100</v>
      </c>
      <c r="E994" s="6">
        <v>13223</v>
      </c>
      <c r="F994" s="4">
        <f t="shared" si="62"/>
        <v>4.2654838709677421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60"/>
        <v>43227.208333333328</v>
      </c>
      <c r="O994" s="13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 s="12">
        <v>9800</v>
      </c>
      <c r="E995" s="6">
        <v>7608</v>
      </c>
      <c r="F995" s="4">
        <f t="shared" si="62"/>
        <v>0.77632653061224488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60"/>
        <v>42362.25</v>
      </c>
      <c r="O995" s="13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 s="12">
        <v>141100</v>
      </c>
      <c r="E996" s="6">
        <v>74073</v>
      </c>
      <c r="F996" s="4">
        <f t="shared" si="62"/>
        <v>0.52496810772501767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60"/>
        <v>41929.208333333336</v>
      </c>
      <c r="O996" s="13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 s="12">
        <v>97300</v>
      </c>
      <c r="E997" s="6">
        <v>153216</v>
      </c>
      <c r="F997" s="4">
        <f t="shared" si="62"/>
        <v>1.5746762589928058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60"/>
        <v>43408.208333333328</v>
      </c>
      <c r="O997" s="13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 s="12">
        <v>6600</v>
      </c>
      <c r="E998" s="6">
        <v>4814</v>
      </c>
      <c r="F998" s="4">
        <f t="shared" si="62"/>
        <v>0.72939393939393937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60"/>
        <v>41276.25</v>
      </c>
      <c r="O998" s="13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 s="12">
        <v>7600</v>
      </c>
      <c r="E999" s="6">
        <v>4603</v>
      </c>
      <c r="F999" s="4">
        <f t="shared" si="62"/>
        <v>0.60565789473684206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60"/>
        <v>41659.25</v>
      </c>
      <c r="O999" s="13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 s="12">
        <v>66600</v>
      </c>
      <c r="E1000" s="6">
        <v>37823</v>
      </c>
      <c r="F1000" s="4">
        <f t="shared" si="62"/>
        <v>0.5679129129129129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60"/>
        <v>40220.25</v>
      </c>
      <c r="O1000" s="13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 s="12">
        <v>111100</v>
      </c>
      <c r="E1001" s="6">
        <v>62819</v>
      </c>
      <c r="F1001" s="4">
        <f t="shared" si="62"/>
        <v>0.56542754275427543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60"/>
        <v>42550.208333333328</v>
      </c>
      <c r="O1001" s="13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V1001" xr:uid="{00000000-0001-0000-0000-000000000000}"/>
  <conditionalFormatting sqref="G2:G1001">
    <cfRule type="containsText" dxfId="19" priority="2" operator="containsText" text="live">
      <formula>NOT(ISERROR(SEARCH("live",G2)))</formula>
    </cfRule>
    <cfRule type="containsText" dxfId="18" priority="3" operator="containsText" text="canceled">
      <formula>NOT(ISERROR(SEARCH("canceled",G2)))</formula>
    </cfRule>
    <cfRule type="containsText" dxfId="17" priority="4" operator="containsText" text="successful">
      <formula>NOT(ISERROR(SEARCH("successful",G2)))</formula>
    </cfRule>
    <cfRule type="containsText" dxfId="16" priority="5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55BB-E1D5-7F45-B38E-A64A61C93091}">
  <dimension ref="A1:F14"/>
  <sheetViews>
    <sheetView workbookViewId="0">
      <selection activeCell="C1" sqref="C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2066</v>
      </c>
    </row>
    <row r="3" spans="1:6" x14ac:dyDescent="0.2">
      <c r="A3" s="9" t="s">
        <v>2070</v>
      </c>
      <c r="B3" s="9" t="s">
        <v>2069</v>
      </c>
    </row>
    <row r="4" spans="1:6" x14ac:dyDescent="0.2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0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0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0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0" t="s">
        <v>2064</v>
      </c>
      <c r="E8">
        <v>4</v>
      </c>
      <c r="F8">
        <v>4</v>
      </c>
    </row>
    <row r="9" spans="1:6" x14ac:dyDescent="0.2">
      <c r="A9" s="10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0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0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0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0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0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6263-FDE5-5440-90DC-CE5244736CBF}">
  <dimension ref="A1:F30"/>
  <sheetViews>
    <sheetView workbookViewId="0">
      <selection activeCell="C1" sqref="C1"/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2066</v>
      </c>
    </row>
    <row r="2" spans="1:6" x14ac:dyDescent="0.2">
      <c r="A2" s="9" t="s">
        <v>2031</v>
      </c>
      <c r="B2" t="s">
        <v>2066</v>
      </c>
    </row>
    <row r="4" spans="1:6" x14ac:dyDescent="0.2">
      <c r="A4" s="9" t="s">
        <v>2071</v>
      </c>
      <c r="B4" s="9" t="s">
        <v>2069</v>
      </c>
    </row>
    <row r="5" spans="1:6" x14ac:dyDescent="0.2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2065</v>
      </c>
      <c r="E7">
        <v>4</v>
      </c>
      <c r="F7">
        <v>4</v>
      </c>
    </row>
    <row r="8" spans="1:6" x14ac:dyDescent="0.2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2043</v>
      </c>
      <c r="C10">
        <v>8</v>
      </c>
      <c r="E10">
        <v>10</v>
      </c>
      <c r="F10">
        <v>18</v>
      </c>
    </row>
    <row r="11" spans="1:6" x14ac:dyDescent="0.2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2057</v>
      </c>
      <c r="C15">
        <v>3</v>
      </c>
      <c r="E15">
        <v>4</v>
      </c>
      <c r="F15">
        <v>7</v>
      </c>
    </row>
    <row r="16" spans="1:6" x14ac:dyDescent="0.2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2056</v>
      </c>
      <c r="C20">
        <v>4</v>
      </c>
      <c r="E20">
        <v>4</v>
      </c>
      <c r="F20">
        <v>8</v>
      </c>
    </row>
    <row r="21" spans="1:6" x14ac:dyDescent="0.2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2063</v>
      </c>
      <c r="C22">
        <v>9</v>
      </c>
      <c r="E22">
        <v>5</v>
      </c>
      <c r="F22">
        <v>14</v>
      </c>
    </row>
    <row r="23" spans="1:6" x14ac:dyDescent="0.2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2059</v>
      </c>
      <c r="C25">
        <v>7</v>
      </c>
      <c r="E25">
        <v>14</v>
      </c>
      <c r="F25">
        <v>21</v>
      </c>
    </row>
    <row r="26" spans="1:6" x14ac:dyDescent="0.2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2062</v>
      </c>
      <c r="E29">
        <v>3</v>
      </c>
      <c r="F29">
        <v>3</v>
      </c>
    </row>
    <row r="30" spans="1:6" x14ac:dyDescent="0.2">
      <c r="A30" s="10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C8C8-C449-954D-86A0-DFB10DEEA3A2}">
  <dimension ref="A1:F18"/>
  <sheetViews>
    <sheetView workbookViewId="0">
      <selection activeCell="C1" sqref="C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2031</v>
      </c>
      <c r="B1" t="s">
        <v>2066</v>
      </c>
    </row>
    <row r="2" spans="1:6" x14ac:dyDescent="0.2">
      <c r="A2" s="9" t="s">
        <v>2086</v>
      </c>
      <c r="B2" t="s">
        <v>2066</v>
      </c>
    </row>
    <row r="4" spans="1:6" x14ac:dyDescent="0.2">
      <c r="A4" s="9" t="s">
        <v>2070</v>
      </c>
      <c r="B4" s="9" t="s">
        <v>2069</v>
      </c>
    </row>
    <row r="5" spans="1:6" x14ac:dyDescent="0.2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4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4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4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4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4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4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4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4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4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4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4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4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4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DC82-5061-F94E-B0F0-2598550580FC}">
  <dimension ref="A1:H13"/>
  <sheetViews>
    <sheetView workbookViewId="0">
      <selection activeCell="I1" sqref="I1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8" t="s">
        <v>2087</v>
      </c>
      <c r="B1" s="8" t="s">
        <v>2088</v>
      </c>
      <c r="C1" s="8" t="s">
        <v>2089</v>
      </c>
      <c r="D1" s="8" t="s">
        <v>2090</v>
      </c>
      <c r="E1" s="8" t="s">
        <v>2091</v>
      </c>
      <c r="F1" s="8" t="s">
        <v>2092</v>
      </c>
      <c r="G1" s="8" t="s">
        <v>2093</v>
      </c>
      <c r="H1" s="8" t="s">
        <v>2094</v>
      </c>
    </row>
    <row r="2" spans="1:8" x14ac:dyDescent="0.2">
      <c r="A2" t="s">
        <v>2095</v>
      </c>
      <c r="B2">
        <f>COUNTIFS(Crowdfunding!$G$2:$G$1001, "successful", Crowdfunding!$D$2:$D$1001,"&lt;1000")</f>
        <v>30</v>
      </c>
      <c r="C2">
        <f>COUNTIFS(Crowdfunding!$G$2:$G$1001, "failed", Crowdfunding!$D$2:$D$1001,"&lt;1000")</f>
        <v>20</v>
      </c>
      <c r="D2">
        <f>COUNTIFS(Crowdfunding!$G$2:$G$1001, "canceled", Crowdfunding!$D$2:$D$1001,"&lt;1000")</f>
        <v>1</v>
      </c>
      <c r="E2">
        <f>SUM(B2:D2)</f>
        <v>51</v>
      </c>
      <c r="F2" s="4">
        <f>B2/$E2</f>
        <v>0.58823529411764708</v>
      </c>
      <c r="G2" s="4">
        <f t="shared" ref="G2:H13" si="0">C2/$E2</f>
        <v>0.39215686274509803</v>
      </c>
      <c r="H2" s="4">
        <f t="shared" si="0"/>
        <v>1.9607843137254902E-2</v>
      </c>
    </row>
    <row r="3" spans="1:8" x14ac:dyDescent="0.2">
      <c r="A3" t="s">
        <v>2096</v>
      </c>
      <c r="B3">
        <f>COUNTIFS(Crowdfunding!$G$2:$G$1001, "successful", Crowdfunding!$D$2:$D$1001,"&gt;=1000",Crowdfunding!$D$2:$D$1001,"&lt;4999")</f>
        <v>191</v>
      </c>
      <c r="C3">
        <f>COUNTIFS(Crowdfunding!$G$2:$G$1001, "failed", Crowdfunding!$D$2:$D$1001,"&gt;=1000",Crowdfunding!$D$2:$D$1001,"&lt;4999")</f>
        <v>38</v>
      </c>
      <c r="D3">
        <f>COUNTIFS(Crowdfunding!$G$2:$G$1001, "canceled", Crowdfunding!$D$2:$D$1001,"&gt;=1000",Crowdfunding!$D$2:$D$1001,"&lt;4999")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si="0"/>
        <v>0.16450216450216451</v>
      </c>
      <c r="H3" s="4">
        <f t="shared" si="0"/>
        <v>8.658008658008658E-3</v>
      </c>
    </row>
    <row r="4" spans="1:8" x14ac:dyDescent="0.2">
      <c r="A4" t="s">
        <v>2097</v>
      </c>
      <c r="B4">
        <f>COUNTIFS(Crowdfunding!$G$2:$G$1001, "successful", Crowdfunding!$D$2:$D$1001,"&gt;=5000",Crowdfunding!$D$2:$D$1001,"&lt;9999")</f>
        <v>164</v>
      </c>
      <c r="C4">
        <f>COUNTIFS(Crowdfunding!$G$2:$G$1001, "failed", Crowdfunding!$D$2:$D$1001,"&gt;=5000",Crowdfunding!$D$2:$D$1001,"&lt;9999")</f>
        <v>126</v>
      </c>
      <c r="D4">
        <f>COUNTIFS(Crowdfunding!$G$2:$G$1001, "canceled", Crowdfunding!$D$2:$D$1001,"&gt;=5000",Crowdfunding!$D$2:$D$1001,"&lt;9999")</f>
        <v>25</v>
      </c>
      <c r="E4">
        <f t="shared" si="1"/>
        <v>315</v>
      </c>
      <c r="F4" s="4">
        <f t="shared" si="2"/>
        <v>0.52063492063492067</v>
      </c>
      <c r="G4" s="4">
        <f t="shared" si="0"/>
        <v>0.4</v>
      </c>
      <c r="H4" s="4">
        <f t="shared" si="0"/>
        <v>7.9365079365079361E-2</v>
      </c>
    </row>
    <row r="5" spans="1:8" x14ac:dyDescent="0.2">
      <c r="A5" t="s">
        <v>2098</v>
      </c>
      <c r="B5">
        <f>COUNTIFS(Crowdfunding!$G$2:$G$1001, "successful", Crowdfunding!$D$2:$D$1001,"&gt;=10000",Crowdfunding!$D$2:$D$1001,"&lt;14999")</f>
        <v>4</v>
      </c>
      <c r="C5">
        <f>COUNTIFS(Crowdfunding!$G$2:$G$1001, "failed", Crowdfunding!$D$2:$D$1001,"&gt;=10000",Crowdfunding!$D$2:$D$1001,"&lt;14999")</f>
        <v>5</v>
      </c>
      <c r="D5">
        <f>COUNTIFS(Crowdfunding!$G$2:$G$1001, "canceled", Crowdfunding!$D$2:$D$1001,"&gt;=10000",Crowdfunding!$D$2:$D$1001,"&lt;14999")</f>
        <v>0</v>
      </c>
      <c r="E5">
        <f t="shared" si="1"/>
        <v>9</v>
      </c>
      <c r="F5" s="4">
        <f t="shared" si="2"/>
        <v>0.44444444444444442</v>
      </c>
      <c r="G5" s="4">
        <f t="shared" si="0"/>
        <v>0.55555555555555558</v>
      </c>
      <c r="H5" s="4">
        <f t="shared" si="0"/>
        <v>0</v>
      </c>
    </row>
    <row r="6" spans="1:8" x14ac:dyDescent="0.2">
      <c r="A6" t="s">
        <v>2099</v>
      </c>
      <c r="B6">
        <f>COUNTIFS(Crowdfunding!$G$2:$G$1001, "successful", Crowdfunding!$D$2:$D$1001,"&gt;=15000",Crowdfunding!$D$2:$D$1001,"&lt;19999")</f>
        <v>10</v>
      </c>
      <c r="C6">
        <f>COUNTIFS(Crowdfunding!$G$2:$G$1001, "failed", Crowdfunding!$D$2:$D$1001,"&gt;=15000",Crowdfunding!$D$2:$D$1001,"&lt;19999")</f>
        <v>0</v>
      </c>
      <c r="D6">
        <f>COUNTIFS(Crowdfunding!$G$2:$G$1001, "canceled", Crowdfunding!$D$2:$D$1001,"&gt;=15000",Crowdfunding!$D$2:$D$1001,"&lt;19999")</f>
        <v>0</v>
      </c>
      <c r="E6">
        <f t="shared" si="1"/>
        <v>10</v>
      </c>
      <c r="F6" s="4">
        <f t="shared" si="2"/>
        <v>1</v>
      </c>
      <c r="G6" s="4">
        <f t="shared" si="0"/>
        <v>0</v>
      </c>
      <c r="H6" s="4">
        <f t="shared" si="0"/>
        <v>0</v>
      </c>
    </row>
    <row r="7" spans="1:8" x14ac:dyDescent="0.2">
      <c r="A7" t="s">
        <v>2100</v>
      </c>
      <c r="B7">
        <f>COUNTIFS(Crowdfunding!$G$2:$G$1001, "successful", Crowdfunding!$D$2:$D$1001,"&gt;=20000",Crowdfunding!$D$2:$D$1001,"&lt;24999")</f>
        <v>7</v>
      </c>
      <c r="C7">
        <f>COUNTIFS(Crowdfunding!$G$2:$G$1001, "failed", Crowdfunding!$D$2:$D$1001,"&gt;=20000",Crowdfunding!$D$2:$D$1001,"&lt;24999")</f>
        <v>0</v>
      </c>
      <c r="D7">
        <f>COUNTIFS(Crowdfunding!$G$2:$G$1001, "canceled", Crowdfunding!$D$2:$D$1001,"&gt;=20000",Crowdfunding!$D$2:$D$1001,"&lt;24999")</f>
        <v>0</v>
      </c>
      <c r="E7">
        <f t="shared" si="1"/>
        <v>7</v>
      </c>
      <c r="F7" s="4">
        <f t="shared" si="2"/>
        <v>1</v>
      </c>
      <c r="G7" s="4">
        <f t="shared" si="0"/>
        <v>0</v>
      </c>
      <c r="H7" s="4">
        <f t="shared" si="0"/>
        <v>0</v>
      </c>
    </row>
    <row r="8" spans="1:8" x14ac:dyDescent="0.2">
      <c r="A8" t="s">
        <v>2101</v>
      </c>
      <c r="B8">
        <f>COUNTIFS(Crowdfunding!$G$2:$G$1001, "successful", Crowdfunding!$D$2:$D$1001,"&gt;=25000",Crowdfunding!$D$2:$D$1001,"&lt;29999")</f>
        <v>11</v>
      </c>
      <c r="C8">
        <f>COUNTIFS(Crowdfunding!$G$2:$G$1001, "failed", Crowdfunding!$D$2:$D$1001,"&gt;=25000",Crowdfunding!$D$2:$D$1001,"&lt;29999")</f>
        <v>3</v>
      </c>
      <c r="D8">
        <f>COUNTIFS(Crowdfunding!$G$2:$G$1001, "canceled", Crowdfunding!$D$2:$D$1001,"&gt;=25000",Crowdfunding!$D$2:$D$1001,"&lt;29999")</f>
        <v>0</v>
      </c>
      <c r="E8">
        <f t="shared" si="1"/>
        <v>14</v>
      </c>
      <c r="F8" s="4">
        <f t="shared" si="2"/>
        <v>0.7857142857142857</v>
      </c>
      <c r="G8" s="4">
        <f t="shared" si="0"/>
        <v>0.21428571428571427</v>
      </c>
      <c r="H8" s="4">
        <f t="shared" si="0"/>
        <v>0</v>
      </c>
    </row>
    <row r="9" spans="1:8" x14ac:dyDescent="0.2">
      <c r="A9" t="s">
        <v>2102</v>
      </c>
      <c r="B9">
        <f>COUNTIFS(Crowdfunding!$G$2:$G$1001, "successful", Crowdfunding!$D$2:$D$1001,"&gt;=30000",Crowdfunding!$D$2:$D$1001,"&lt;34999")</f>
        <v>7</v>
      </c>
      <c r="C9">
        <f>COUNTIFS(Crowdfunding!$G$2:$G$1001, "failed", Crowdfunding!$D$2:$D$1001,"&gt;=30000",Crowdfunding!$D$2:$D$1001,"&lt;34999")</f>
        <v>0</v>
      </c>
      <c r="D9">
        <f>COUNTIFS(Crowdfunding!$G$2:$G$1001, "canceled", Crowdfunding!$D$2:$D$1001,"&gt;=30000",Crowdfunding!$D$2:$D$1001,"&lt;34999")</f>
        <v>0</v>
      </c>
      <c r="E9">
        <f t="shared" si="1"/>
        <v>7</v>
      </c>
      <c r="F9" s="4">
        <f t="shared" si="2"/>
        <v>1</v>
      </c>
      <c r="G9" s="4">
        <f t="shared" si="0"/>
        <v>0</v>
      </c>
      <c r="H9" s="4">
        <f t="shared" si="0"/>
        <v>0</v>
      </c>
    </row>
    <row r="10" spans="1:8" x14ac:dyDescent="0.2">
      <c r="A10" t="s">
        <v>2103</v>
      </c>
      <c r="B10">
        <f>COUNTIFS(Crowdfunding!$G$2:$G$1001, "successful", Crowdfunding!$D$2:$D$1001,"&gt;=35000",Crowdfunding!$D$2:$D$1001,"&lt;39999")</f>
        <v>8</v>
      </c>
      <c r="C10">
        <f>COUNTIFS(Crowdfunding!$G$2:$G$1001, "failed", Crowdfunding!$D$2:$D$1001,"&gt;=35000",Crowdfunding!$D$2:$D$1001,"&lt;39999")</f>
        <v>3</v>
      </c>
      <c r="D10">
        <f>COUNTIFS(Crowdfunding!$G$2:$G$1001, "canceled", Crowdfunding!$D$2:$D$1001,"&gt;=35000",Crowdfunding!$D$2:$D$1001,"&lt;39999")</f>
        <v>1</v>
      </c>
      <c r="E10">
        <f t="shared" si="1"/>
        <v>12</v>
      </c>
      <c r="F10" s="4">
        <f t="shared" si="2"/>
        <v>0.66666666666666663</v>
      </c>
      <c r="G10" s="4">
        <f t="shared" si="0"/>
        <v>0.25</v>
      </c>
      <c r="H10" s="4">
        <f t="shared" si="0"/>
        <v>8.3333333333333329E-2</v>
      </c>
    </row>
    <row r="11" spans="1:8" x14ac:dyDescent="0.2">
      <c r="A11" t="s">
        <v>2104</v>
      </c>
      <c r="B11">
        <f>COUNTIFS(Crowdfunding!$G$2:$G$1001, "successful", Crowdfunding!$D$2:$D$1001,"&gt;=40000",Crowdfunding!$D$2:$D$1001,"&lt;44999")</f>
        <v>11</v>
      </c>
      <c r="C11">
        <f>COUNTIFS(Crowdfunding!$G$2:$G$1001, "failed", Crowdfunding!$D$2:$D$1001,"&gt;=40000",Crowdfunding!$D$2:$D$1001,"&lt;44999")</f>
        <v>3</v>
      </c>
      <c r="D11">
        <f>COUNTIFS(Crowdfunding!$G$2:$G$1001, "canceled", Crowdfunding!$D$2:$D$1001,"&gt;=40000",Crowdfunding!$D$2:$D$1001,"&lt;44999")</f>
        <v>0</v>
      </c>
      <c r="E11">
        <f t="shared" si="1"/>
        <v>14</v>
      </c>
      <c r="F11" s="4">
        <f t="shared" si="2"/>
        <v>0.7857142857142857</v>
      </c>
      <c r="G11" s="4">
        <f t="shared" si="0"/>
        <v>0.21428571428571427</v>
      </c>
      <c r="H11" s="4">
        <f t="shared" si="0"/>
        <v>0</v>
      </c>
    </row>
    <row r="12" spans="1:8" x14ac:dyDescent="0.2">
      <c r="A12" t="s">
        <v>2105</v>
      </c>
      <c r="B12">
        <f>COUNTIFS(Crowdfunding!$G$2:$G$1001, "successful", Crowdfunding!$D$2:$D$1001,"&gt;=45000",Crowdfunding!$D$2:$D$1001,"&lt;49999")</f>
        <v>8</v>
      </c>
      <c r="C12">
        <f>COUNTIFS(Crowdfunding!$G$2:$G$1001, "failed", Crowdfunding!$D$2:$D$1001,"&gt;=45000",Crowdfunding!$D$2:$D$1001,"&lt;49999")</f>
        <v>3</v>
      </c>
      <c r="D12">
        <f>COUNTIFS(Crowdfunding!$G$2:$G$1001, "canceled", Crowdfunding!$D$2:$D$1001,"&gt;=45000",Crowdfunding!$D$2:$D$1001,"&lt;49999")</f>
        <v>0</v>
      </c>
      <c r="E12">
        <f t="shared" si="1"/>
        <v>11</v>
      </c>
      <c r="F12" s="4">
        <f t="shared" si="2"/>
        <v>0.72727272727272729</v>
      </c>
      <c r="G12" s="4">
        <f t="shared" si="0"/>
        <v>0.27272727272727271</v>
      </c>
      <c r="H12" s="4">
        <f t="shared" si="0"/>
        <v>0</v>
      </c>
    </row>
    <row r="13" spans="1:8" x14ac:dyDescent="0.2">
      <c r="A13" t="s">
        <v>2106</v>
      </c>
      <c r="B13">
        <f>COUNTIFS(Crowdfunding!$G$2:$G$1001, "successful", Crowdfunding!$D$2:$D$1001,"&gt;50000")</f>
        <v>114</v>
      </c>
      <c r="C13">
        <f>COUNTIFS(Crowdfunding!$G$2:$G$1001, "failed", Crowdfunding!$D$2:$D$1001,"&gt;50000")</f>
        <v>163</v>
      </c>
      <c r="D13">
        <f>COUNTIFS(Crowdfunding!$G$2:$G$1001, "canceled", Crowdfunding!$D$2:$D$1001,"&gt;50000")</f>
        <v>28</v>
      </c>
      <c r="E13">
        <f t="shared" si="1"/>
        <v>305</v>
      </c>
      <c r="F13" s="4">
        <f t="shared" si="2"/>
        <v>0.3737704918032787</v>
      </c>
      <c r="G13" s="4">
        <f t="shared" si="0"/>
        <v>0.53442622950819674</v>
      </c>
      <c r="H13" s="4">
        <f t="shared" si="0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E33E-9DBD-C04A-850C-EA792AC6A66E}">
  <dimension ref="A1:K566"/>
  <sheetViews>
    <sheetView tabSelected="1" workbookViewId="0">
      <selection activeCell="M42" sqref="M42"/>
    </sheetView>
  </sheetViews>
  <sheetFormatPr baseColWidth="10" defaultRowHeight="16" x14ac:dyDescent="0.2"/>
  <cols>
    <col min="1" max="1" width="10.5" style="19" customWidth="1"/>
    <col min="2" max="2" width="13.1640625" style="19" bestFit="1" customWidth="1"/>
    <col min="3" max="3" width="10.83203125" style="19"/>
    <col min="4" max="4" width="10.33203125" style="19" customWidth="1"/>
    <col min="5" max="5" width="13.1640625" style="19" bestFit="1" customWidth="1"/>
    <col min="6" max="6" width="10.83203125" style="19"/>
    <col min="7" max="7" width="17.5" style="19" customWidth="1"/>
    <col min="8" max="8" width="18.5" style="19" customWidth="1"/>
    <col min="9" max="9" width="10.83203125" style="19"/>
    <col min="10" max="10" width="16.83203125" style="19" bestFit="1" customWidth="1"/>
    <col min="11" max="11" width="17.1640625" style="19" bestFit="1" customWidth="1"/>
    <col min="12" max="16384" width="10.83203125" style="19"/>
  </cols>
  <sheetData>
    <row r="1" spans="1:11" x14ac:dyDescent="0.2">
      <c r="A1" s="1" t="s">
        <v>4</v>
      </c>
      <c r="B1" s="1" t="s">
        <v>5</v>
      </c>
      <c r="C1" s="8"/>
      <c r="D1" s="1" t="s">
        <v>4</v>
      </c>
      <c r="E1" s="1" t="s">
        <v>5</v>
      </c>
      <c r="G1" s="15" t="s">
        <v>2107</v>
      </c>
      <c r="H1" s="15" t="s">
        <v>2124</v>
      </c>
      <c r="J1" s="16" t="s">
        <v>2114</v>
      </c>
      <c r="K1" s="16" t="s">
        <v>2124</v>
      </c>
    </row>
    <row r="2" spans="1:11" x14ac:dyDescent="0.2">
      <c r="A2" s="19" t="s">
        <v>20</v>
      </c>
      <c r="B2" s="19">
        <v>158</v>
      </c>
      <c r="D2" s="19" t="s">
        <v>14</v>
      </c>
      <c r="E2" s="19">
        <v>0</v>
      </c>
      <c r="G2" s="20" t="s">
        <v>2108</v>
      </c>
      <c r="H2" s="20">
        <f>AVERAGE(B2:B566)</f>
        <v>851.14690265486729</v>
      </c>
      <c r="J2" s="21" t="s">
        <v>2108</v>
      </c>
      <c r="K2" s="21">
        <f>AVERAGE(E2:E365)</f>
        <v>585.61538461538464</v>
      </c>
    </row>
    <row r="3" spans="1:11" x14ac:dyDescent="0.2">
      <c r="A3" s="19" t="s">
        <v>20</v>
      </c>
      <c r="B3" s="19">
        <v>1425</v>
      </c>
      <c r="D3" s="19" t="s">
        <v>14</v>
      </c>
      <c r="E3" s="19">
        <v>24</v>
      </c>
      <c r="G3" s="20" t="s">
        <v>2109</v>
      </c>
      <c r="H3" s="20">
        <f>MEDIAN(B2:B566)</f>
        <v>201</v>
      </c>
      <c r="J3" s="21" t="s">
        <v>2109</v>
      </c>
      <c r="K3" s="21">
        <f>MEDIAN(E2:E365)</f>
        <v>114.5</v>
      </c>
    </row>
    <row r="4" spans="1:11" x14ac:dyDescent="0.2">
      <c r="A4" s="19" t="s">
        <v>20</v>
      </c>
      <c r="B4" s="19">
        <v>174</v>
      </c>
      <c r="D4" s="19" t="s">
        <v>14</v>
      </c>
      <c r="E4" s="19">
        <v>53</v>
      </c>
      <c r="G4" s="20" t="s">
        <v>2113</v>
      </c>
      <c r="H4" s="20">
        <f>MIN(B2:B566)</f>
        <v>16</v>
      </c>
      <c r="J4" s="21" t="s">
        <v>2113</v>
      </c>
      <c r="K4" s="21">
        <f>MIN(E2:E365)</f>
        <v>0</v>
      </c>
    </row>
    <row r="5" spans="1:11" x14ac:dyDescent="0.2">
      <c r="A5" s="19" t="s">
        <v>20</v>
      </c>
      <c r="B5" s="19">
        <v>227</v>
      </c>
      <c r="D5" s="19" t="s">
        <v>14</v>
      </c>
      <c r="E5" s="19">
        <v>18</v>
      </c>
      <c r="G5" s="20" t="s">
        <v>2112</v>
      </c>
      <c r="H5" s="20">
        <f>MAX(B2:B566)</f>
        <v>7295</v>
      </c>
      <c r="J5" s="21" t="s">
        <v>2112</v>
      </c>
      <c r="K5" s="21">
        <f>MAX(E2:E365)</f>
        <v>6080</v>
      </c>
    </row>
    <row r="6" spans="1:11" x14ac:dyDescent="0.2">
      <c r="A6" s="19" t="s">
        <v>20</v>
      </c>
      <c r="B6" s="19">
        <v>220</v>
      </c>
      <c r="D6" s="19" t="s">
        <v>14</v>
      </c>
      <c r="E6" s="19">
        <v>44</v>
      </c>
      <c r="G6" s="20" t="s">
        <v>2110</v>
      </c>
      <c r="H6" s="20">
        <f>_xlfn.VAR.P(B2:B566)</f>
        <v>1603373.7324019109</v>
      </c>
      <c r="J6" s="21" t="s">
        <v>2110</v>
      </c>
      <c r="K6" s="21">
        <f>_xlfn.VAR.P(E2:E365)</f>
        <v>921574.68174133555</v>
      </c>
    </row>
    <row r="7" spans="1:11" x14ac:dyDescent="0.2">
      <c r="A7" s="19" t="s">
        <v>20</v>
      </c>
      <c r="B7" s="19">
        <v>98</v>
      </c>
      <c r="D7" s="19" t="s">
        <v>14</v>
      </c>
      <c r="E7" s="19">
        <v>27</v>
      </c>
      <c r="G7" s="20" t="s">
        <v>2111</v>
      </c>
      <c r="H7" s="20">
        <f>_xlfn.STDEV.P(B2:B566)</f>
        <v>1266.2439466397898</v>
      </c>
      <c r="J7" s="21" t="s">
        <v>2111</v>
      </c>
      <c r="K7" s="21">
        <f>_xlfn.STDEV.P(E2:E365)</f>
        <v>959.98681331637863</v>
      </c>
    </row>
    <row r="8" spans="1:11" ht="17" thickBot="1" x14ac:dyDescent="0.25">
      <c r="A8" s="19" t="s">
        <v>20</v>
      </c>
      <c r="B8" s="19">
        <v>100</v>
      </c>
      <c r="D8" s="19" t="s">
        <v>14</v>
      </c>
      <c r="E8" s="19">
        <v>55</v>
      </c>
    </row>
    <row r="9" spans="1:11" x14ac:dyDescent="0.2">
      <c r="A9" s="19" t="s">
        <v>20</v>
      </c>
      <c r="B9" s="19">
        <v>1249</v>
      </c>
      <c r="D9" s="19" t="s">
        <v>14</v>
      </c>
      <c r="E9" s="19">
        <v>200</v>
      </c>
      <c r="G9" s="17" t="s">
        <v>2107</v>
      </c>
      <c r="H9" s="17"/>
      <c r="J9" s="18" t="s">
        <v>2123</v>
      </c>
      <c r="K9" s="18"/>
    </row>
    <row r="10" spans="1:11" x14ac:dyDescent="0.2">
      <c r="A10" s="19" t="s">
        <v>20</v>
      </c>
      <c r="B10" s="19">
        <v>1396</v>
      </c>
      <c r="D10" s="19" t="s">
        <v>14</v>
      </c>
      <c r="E10" s="19">
        <v>452</v>
      </c>
    </row>
    <row r="11" spans="1:11" x14ac:dyDescent="0.2">
      <c r="A11" s="19" t="s">
        <v>20</v>
      </c>
      <c r="B11" s="19">
        <v>890</v>
      </c>
      <c r="D11" s="19" t="s">
        <v>14</v>
      </c>
      <c r="E11" s="19">
        <v>674</v>
      </c>
      <c r="G11" s="19" t="s">
        <v>2108</v>
      </c>
      <c r="H11" s="19">
        <v>851.14690265486729</v>
      </c>
      <c r="J11" s="19" t="s">
        <v>2108</v>
      </c>
      <c r="K11" s="19">
        <v>585.61538461538464</v>
      </c>
    </row>
    <row r="12" spans="1:11" x14ac:dyDescent="0.2">
      <c r="A12" s="19" t="s">
        <v>20</v>
      </c>
      <c r="B12" s="19">
        <v>142</v>
      </c>
      <c r="D12" s="19" t="s">
        <v>14</v>
      </c>
      <c r="E12" s="19">
        <v>558</v>
      </c>
      <c r="G12" s="19" t="s">
        <v>2115</v>
      </c>
      <c r="H12" s="19">
        <v>53.31848861007748</v>
      </c>
      <c r="J12" s="19" t="s">
        <v>2115</v>
      </c>
      <c r="K12" s="19">
        <v>50.38624046242748</v>
      </c>
    </row>
    <row r="13" spans="1:11" x14ac:dyDescent="0.2">
      <c r="A13" s="19" t="s">
        <v>20</v>
      </c>
      <c r="B13" s="19">
        <v>2673</v>
      </c>
      <c r="D13" s="19" t="s">
        <v>14</v>
      </c>
      <c r="E13" s="19">
        <v>15</v>
      </c>
      <c r="G13" s="19" t="s">
        <v>2109</v>
      </c>
      <c r="H13" s="19">
        <v>201</v>
      </c>
      <c r="J13" s="19" t="s">
        <v>2109</v>
      </c>
      <c r="K13" s="19">
        <v>114.5</v>
      </c>
    </row>
    <row r="14" spans="1:11" x14ac:dyDescent="0.2">
      <c r="A14" s="19" t="s">
        <v>20</v>
      </c>
      <c r="B14" s="19">
        <v>163</v>
      </c>
      <c r="D14" s="19" t="s">
        <v>14</v>
      </c>
      <c r="E14" s="19">
        <v>2307</v>
      </c>
      <c r="G14" s="19" t="s">
        <v>2116</v>
      </c>
      <c r="H14" s="19">
        <v>85</v>
      </c>
      <c r="J14" s="19" t="s">
        <v>2116</v>
      </c>
      <c r="K14" s="19">
        <v>1</v>
      </c>
    </row>
    <row r="15" spans="1:11" x14ac:dyDescent="0.2">
      <c r="A15" s="19" t="s">
        <v>20</v>
      </c>
      <c r="B15" s="19">
        <v>2220</v>
      </c>
      <c r="D15" s="19" t="s">
        <v>14</v>
      </c>
      <c r="E15" s="19">
        <v>88</v>
      </c>
      <c r="G15" s="19" t="s">
        <v>2111</v>
      </c>
      <c r="H15" s="19">
        <v>1267.366006183523</v>
      </c>
      <c r="J15" s="19" t="s">
        <v>2111</v>
      </c>
      <c r="K15" s="19">
        <v>961.30819978260524</v>
      </c>
    </row>
    <row r="16" spans="1:11" x14ac:dyDescent="0.2">
      <c r="A16" s="19" t="s">
        <v>20</v>
      </c>
      <c r="B16" s="19">
        <v>1606</v>
      </c>
      <c r="D16" s="19" t="s">
        <v>14</v>
      </c>
      <c r="E16" s="19">
        <v>48</v>
      </c>
      <c r="G16" s="19" t="s">
        <v>2117</v>
      </c>
      <c r="H16" s="19">
        <v>1606216.5936295739</v>
      </c>
      <c r="J16" s="19" t="s">
        <v>2117</v>
      </c>
      <c r="K16" s="19">
        <v>924113.45496927318</v>
      </c>
    </row>
    <row r="17" spans="1:11" x14ac:dyDescent="0.2">
      <c r="A17" s="19" t="s">
        <v>20</v>
      </c>
      <c r="B17" s="19">
        <v>129</v>
      </c>
      <c r="D17" s="19" t="s">
        <v>14</v>
      </c>
      <c r="E17" s="19">
        <v>1</v>
      </c>
      <c r="G17" s="19" t="s">
        <v>2118</v>
      </c>
      <c r="H17" s="19">
        <v>4.9656921345315794</v>
      </c>
      <c r="J17" s="19" t="s">
        <v>2118</v>
      </c>
      <c r="K17" s="19">
        <v>8.8024511869018625</v>
      </c>
    </row>
    <row r="18" spans="1:11" x14ac:dyDescent="0.2">
      <c r="A18" s="19" t="s">
        <v>20</v>
      </c>
      <c r="B18" s="19">
        <v>226</v>
      </c>
      <c r="D18" s="19" t="s">
        <v>14</v>
      </c>
      <c r="E18" s="19">
        <v>1467</v>
      </c>
      <c r="G18" s="19" t="s">
        <v>2119</v>
      </c>
      <c r="H18" s="19">
        <v>2.1761972595812389</v>
      </c>
      <c r="J18" s="19" t="s">
        <v>2119</v>
      </c>
      <c r="K18" s="19">
        <v>2.7048960546692098</v>
      </c>
    </row>
    <row r="19" spans="1:11" x14ac:dyDescent="0.2">
      <c r="A19" s="19" t="s">
        <v>20</v>
      </c>
      <c r="B19" s="19">
        <v>5419</v>
      </c>
      <c r="D19" s="19" t="s">
        <v>14</v>
      </c>
      <c r="E19" s="19">
        <v>75</v>
      </c>
      <c r="G19" s="19" t="s">
        <v>2120</v>
      </c>
      <c r="H19" s="19">
        <v>7279</v>
      </c>
      <c r="J19" s="19" t="s">
        <v>2120</v>
      </c>
      <c r="K19" s="19">
        <v>6080</v>
      </c>
    </row>
    <row r="20" spans="1:11" x14ac:dyDescent="0.2">
      <c r="A20" s="19" t="s">
        <v>20</v>
      </c>
      <c r="B20" s="19">
        <v>165</v>
      </c>
      <c r="D20" s="19" t="s">
        <v>14</v>
      </c>
      <c r="E20" s="19">
        <v>120</v>
      </c>
      <c r="G20" s="19" t="s">
        <v>2113</v>
      </c>
      <c r="H20" s="19">
        <v>16</v>
      </c>
      <c r="J20" s="19" t="s">
        <v>2113</v>
      </c>
      <c r="K20" s="19">
        <v>0</v>
      </c>
    </row>
    <row r="21" spans="1:11" x14ac:dyDescent="0.2">
      <c r="A21" s="19" t="s">
        <v>20</v>
      </c>
      <c r="B21" s="19">
        <v>1965</v>
      </c>
      <c r="D21" s="19" t="s">
        <v>14</v>
      </c>
      <c r="E21" s="19">
        <v>2253</v>
      </c>
      <c r="G21" s="19" t="s">
        <v>2112</v>
      </c>
      <c r="H21" s="19">
        <v>7295</v>
      </c>
      <c r="J21" s="19" t="s">
        <v>2112</v>
      </c>
      <c r="K21" s="19">
        <v>6080</v>
      </c>
    </row>
    <row r="22" spans="1:11" x14ac:dyDescent="0.2">
      <c r="A22" s="19" t="s">
        <v>20</v>
      </c>
      <c r="B22" s="19">
        <v>16</v>
      </c>
      <c r="D22" s="19" t="s">
        <v>14</v>
      </c>
      <c r="E22" s="19">
        <v>5</v>
      </c>
      <c r="G22" s="19" t="s">
        <v>2121</v>
      </c>
      <c r="H22" s="19">
        <v>480898</v>
      </c>
      <c r="J22" s="19" t="s">
        <v>2121</v>
      </c>
      <c r="K22" s="19">
        <v>213164</v>
      </c>
    </row>
    <row r="23" spans="1:11" ht="17" thickBot="1" x14ac:dyDescent="0.25">
      <c r="A23" s="19" t="s">
        <v>20</v>
      </c>
      <c r="B23" s="19">
        <v>107</v>
      </c>
      <c r="D23" s="19" t="s">
        <v>14</v>
      </c>
      <c r="E23" s="19">
        <v>38</v>
      </c>
      <c r="G23" s="22" t="s">
        <v>2122</v>
      </c>
      <c r="H23" s="22">
        <v>565</v>
      </c>
      <c r="J23" s="22" t="s">
        <v>2122</v>
      </c>
      <c r="K23" s="22">
        <v>364</v>
      </c>
    </row>
    <row r="24" spans="1:11" x14ac:dyDescent="0.2">
      <c r="A24" s="19" t="s">
        <v>20</v>
      </c>
      <c r="B24" s="19">
        <v>134</v>
      </c>
      <c r="D24" s="19" t="s">
        <v>14</v>
      </c>
      <c r="E24" s="19">
        <v>12</v>
      </c>
    </row>
    <row r="25" spans="1:11" x14ac:dyDescent="0.2">
      <c r="A25" s="19" t="s">
        <v>20</v>
      </c>
      <c r="B25" s="19">
        <v>198</v>
      </c>
      <c r="D25" s="19" t="s">
        <v>14</v>
      </c>
      <c r="E25" s="19">
        <v>1684</v>
      </c>
      <c r="G25" s="20" t="s">
        <v>2125</v>
      </c>
      <c r="H25" s="20">
        <f>_xlfn.QUARTILE.EXC(B2:B566, 1)</f>
        <v>127.5</v>
      </c>
      <c r="J25" s="21" t="s">
        <v>2125</v>
      </c>
      <c r="K25" s="21">
        <f>_xlfn.QUARTILE.EXC(E2:E365, 1)</f>
        <v>38</v>
      </c>
    </row>
    <row r="26" spans="1:11" x14ac:dyDescent="0.2">
      <c r="A26" s="19" t="s">
        <v>20</v>
      </c>
      <c r="B26" s="19">
        <v>111</v>
      </c>
      <c r="D26" s="19" t="s">
        <v>14</v>
      </c>
      <c r="E26" s="19">
        <v>56</v>
      </c>
      <c r="G26" s="20" t="s">
        <v>2126</v>
      </c>
      <c r="H26" s="20">
        <f>_xlfn.QUARTILE.EXC(B2:B566, 2)</f>
        <v>201</v>
      </c>
      <c r="J26" s="21" t="s">
        <v>2126</v>
      </c>
      <c r="K26" s="21">
        <f>_xlfn.QUARTILE.EXC(E2:E365, 2)</f>
        <v>114.5</v>
      </c>
    </row>
    <row r="27" spans="1:11" x14ac:dyDescent="0.2">
      <c r="A27" s="19" t="s">
        <v>20</v>
      </c>
      <c r="B27" s="19">
        <v>222</v>
      </c>
      <c r="D27" s="19" t="s">
        <v>14</v>
      </c>
      <c r="E27" s="19">
        <v>838</v>
      </c>
      <c r="G27" s="20" t="s">
        <v>2127</v>
      </c>
      <c r="H27" s="20">
        <f>_xlfn.QUARTILE.EXC(B2:B566, 3)</f>
        <v>1288.5</v>
      </c>
      <c r="J27" s="21" t="s">
        <v>2127</v>
      </c>
      <c r="K27" s="21">
        <f>_xlfn.QUARTILE.EXC(E2:E365, 3)</f>
        <v>789.5</v>
      </c>
    </row>
    <row r="28" spans="1:11" x14ac:dyDescent="0.2">
      <c r="A28" s="19" t="s">
        <v>20</v>
      </c>
      <c r="B28" s="19">
        <v>6212</v>
      </c>
      <c r="D28" s="19" t="s">
        <v>14</v>
      </c>
      <c r="E28" s="19">
        <v>1000</v>
      </c>
      <c r="G28" s="20"/>
      <c r="H28" s="20"/>
      <c r="J28" s="21"/>
      <c r="K28" s="21"/>
    </row>
    <row r="29" spans="1:11" x14ac:dyDescent="0.2">
      <c r="A29" s="19" t="s">
        <v>20</v>
      </c>
      <c r="B29" s="19">
        <v>98</v>
      </c>
      <c r="D29" s="19" t="s">
        <v>14</v>
      </c>
      <c r="E29" s="19">
        <v>1482</v>
      </c>
      <c r="G29" s="20" t="s">
        <v>2128</v>
      </c>
      <c r="H29" s="20">
        <f>H27-H25</f>
        <v>1161</v>
      </c>
      <c r="J29" s="21" t="s">
        <v>2128</v>
      </c>
      <c r="K29" s="21">
        <f>K27-K25</f>
        <v>751.5</v>
      </c>
    </row>
    <row r="30" spans="1:11" x14ac:dyDescent="0.2">
      <c r="A30" s="19" t="s">
        <v>20</v>
      </c>
      <c r="B30" s="19">
        <v>92</v>
      </c>
      <c r="D30" s="19" t="s">
        <v>14</v>
      </c>
      <c r="E30" s="19">
        <v>106</v>
      </c>
      <c r="G30" s="20" t="s">
        <v>2129</v>
      </c>
      <c r="H30" s="20">
        <f>H29*1.5</f>
        <v>1741.5</v>
      </c>
      <c r="J30" s="21" t="s">
        <v>2129</v>
      </c>
      <c r="K30" s="21">
        <f>K29*1.5</f>
        <v>1127.25</v>
      </c>
    </row>
    <row r="31" spans="1:11" x14ac:dyDescent="0.2">
      <c r="A31" s="19" t="s">
        <v>20</v>
      </c>
      <c r="B31" s="19">
        <v>149</v>
      </c>
      <c r="D31" s="19" t="s">
        <v>14</v>
      </c>
      <c r="E31" s="19">
        <v>679</v>
      </c>
      <c r="G31" s="20" t="s">
        <v>2130</v>
      </c>
      <c r="H31" s="20">
        <f>H25-H30</f>
        <v>-1614</v>
      </c>
      <c r="J31" s="21" t="s">
        <v>2130</v>
      </c>
      <c r="K31" s="21">
        <f>K25-K30</f>
        <v>-1089.25</v>
      </c>
    </row>
    <row r="32" spans="1:11" x14ac:dyDescent="0.2">
      <c r="A32" s="19" t="s">
        <v>20</v>
      </c>
      <c r="B32" s="19">
        <v>2431</v>
      </c>
      <c r="D32" s="19" t="s">
        <v>14</v>
      </c>
      <c r="E32" s="19">
        <v>1220</v>
      </c>
      <c r="G32" s="20" t="s">
        <v>2131</v>
      </c>
      <c r="H32" s="20">
        <f>H27+H30</f>
        <v>3030</v>
      </c>
      <c r="J32" s="21" t="s">
        <v>2131</v>
      </c>
      <c r="K32" s="21">
        <f>K27+K30</f>
        <v>1916.75</v>
      </c>
    </row>
    <row r="33" spans="1:5" x14ac:dyDescent="0.2">
      <c r="A33" s="19" t="s">
        <v>20</v>
      </c>
      <c r="B33" s="19">
        <v>303</v>
      </c>
      <c r="D33" s="19" t="s">
        <v>14</v>
      </c>
      <c r="E33" s="19">
        <v>1</v>
      </c>
    </row>
    <row r="34" spans="1:5" x14ac:dyDescent="0.2">
      <c r="A34" s="19" t="s">
        <v>20</v>
      </c>
      <c r="B34" s="19">
        <v>209</v>
      </c>
      <c r="D34" s="19" t="s">
        <v>14</v>
      </c>
      <c r="E34" s="19">
        <v>37</v>
      </c>
    </row>
    <row r="35" spans="1:5" x14ac:dyDescent="0.2">
      <c r="A35" s="19" t="s">
        <v>20</v>
      </c>
      <c r="B35" s="19">
        <v>131</v>
      </c>
      <c r="D35" s="19" t="s">
        <v>14</v>
      </c>
      <c r="E35" s="19">
        <v>60</v>
      </c>
    </row>
    <row r="36" spans="1:5" x14ac:dyDescent="0.2">
      <c r="A36" s="19" t="s">
        <v>20</v>
      </c>
      <c r="B36" s="19">
        <v>164</v>
      </c>
      <c r="D36" s="19" t="s">
        <v>14</v>
      </c>
      <c r="E36" s="19">
        <v>296</v>
      </c>
    </row>
    <row r="37" spans="1:5" x14ac:dyDescent="0.2">
      <c r="A37" s="19" t="s">
        <v>20</v>
      </c>
      <c r="B37" s="19">
        <v>201</v>
      </c>
      <c r="D37" s="19" t="s">
        <v>14</v>
      </c>
      <c r="E37" s="19">
        <v>3304</v>
      </c>
    </row>
    <row r="38" spans="1:5" x14ac:dyDescent="0.2">
      <c r="A38" s="19" t="s">
        <v>20</v>
      </c>
      <c r="B38" s="19">
        <v>211</v>
      </c>
      <c r="D38" s="19" t="s">
        <v>14</v>
      </c>
      <c r="E38" s="19">
        <v>73</v>
      </c>
    </row>
    <row r="39" spans="1:5" x14ac:dyDescent="0.2">
      <c r="A39" s="19" t="s">
        <v>20</v>
      </c>
      <c r="B39" s="19">
        <v>128</v>
      </c>
      <c r="D39" s="19" t="s">
        <v>14</v>
      </c>
      <c r="E39" s="19">
        <v>3387</v>
      </c>
    </row>
    <row r="40" spans="1:5" x14ac:dyDescent="0.2">
      <c r="A40" s="19" t="s">
        <v>20</v>
      </c>
      <c r="B40" s="19">
        <v>1600</v>
      </c>
      <c r="D40" s="19" t="s">
        <v>14</v>
      </c>
      <c r="E40" s="19">
        <v>662</v>
      </c>
    </row>
    <row r="41" spans="1:5" x14ac:dyDescent="0.2">
      <c r="A41" s="19" t="s">
        <v>20</v>
      </c>
      <c r="B41" s="19">
        <v>249</v>
      </c>
      <c r="D41" s="19" t="s">
        <v>14</v>
      </c>
      <c r="E41" s="19">
        <v>774</v>
      </c>
    </row>
    <row r="42" spans="1:5" x14ac:dyDescent="0.2">
      <c r="A42" s="19" t="s">
        <v>20</v>
      </c>
      <c r="B42" s="19">
        <v>236</v>
      </c>
      <c r="D42" s="19" t="s">
        <v>14</v>
      </c>
      <c r="E42" s="19">
        <v>672</v>
      </c>
    </row>
    <row r="43" spans="1:5" x14ac:dyDescent="0.2">
      <c r="A43" s="19" t="s">
        <v>20</v>
      </c>
      <c r="B43" s="19">
        <v>4065</v>
      </c>
      <c r="D43" s="19" t="s">
        <v>14</v>
      </c>
      <c r="E43" s="19">
        <v>940</v>
      </c>
    </row>
    <row r="44" spans="1:5" x14ac:dyDescent="0.2">
      <c r="A44" s="19" t="s">
        <v>20</v>
      </c>
      <c r="B44" s="19">
        <v>246</v>
      </c>
      <c r="D44" s="19" t="s">
        <v>14</v>
      </c>
      <c r="E44" s="19">
        <v>117</v>
      </c>
    </row>
    <row r="45" spans="1:5" x14ac:dyDescent="0.2">
      <c r="A45" s="19" t="s">
        <v>20</v>
      </c>
      <c r="B45" s="19">
        <v>2475</v>
      </c>
      <c r="D45" s="19" t="s">
        <v>14</v>
      </c>
      <c r="E45" s="19">
        <v>115</v>
      </c>
    </row>
    <row r="46" spans="1:5" x14ac:dyDescent="0.2">
      <c r="A46" s="19" t="s">
        <v>20</v>
      </c>
      <c r="B46" s="19">
        <v>76</v>
      </c>
      <c r="D46" s="19" t="s">
        <v>14</v>
      </c>
      <c r="E46" s="19">
        <v>326</v>
      </c>
    </row>
    <row r="47" spans="1:5" x14ac:dyDescent="0.2">
      <c r="A47" s="19" t="s">
        <v>20</v>
      </c>
      <c r="B47" s="19">
        <v>54</v>
      </c>
      <c r="D47" s="19" t="s">
        <v>14</v>
      </c>
      <c r="E47" s="19">
        <v>1</v>
      </c>
    </row>
    <row r="48" spans="1:5" x14ac:dyDescent="0.2">
      <c r="A48" s="19" t="s">
        <v>20</v>
      </c>
      <c r="B48" s="19">
        <v>88</v>
      </c>
      <c r="D48" s="19" t="s">
        <v>14</v>
      </c>
      <c r="E48" s="19">
        <v>1467</v>
      </c>
    </row>
    <row r="49" spans="1:5" x14ac:dyDescent="0.2">
      <c r="A49" s="19" t="s">
        <v>20</v>
      </c>
      <c r="B49" s="19">
        <v>85</v>
      </c>
      <c r="D49" s="19" t="s">
        <v>14</v>
      </c>
      <c r="E49" s="19">
        <v>5681</v>
      </c>
    </row>
    <row r="50" spans="1:5" x14ac:dyDescent="0.2">
      <c r="A50" s="19" t="s">
        <v>20</v>
      </c>
      <c r="B50" s="19">
        <v>170</v>
      </c>
      <c r="D50" s="19" t="s">
        <v>14</v>
      </c>
      <c r="E50" s="19">
        <v>1059</v>
      </c>
    </row>
    <row r="51" spans="1:5" x14ac:dyDescent="0.2">
      <c r="A51" s="19" t="s">
        <v>20</v>
      </c>
      <c r="B51" s="19">
        <v>330</v>
      </c>
      <c r="D51" s="19" t="s">
        <v>14</v>
      </c>
      <c r="E51" s="19">
        <v>1194</v>
      </c>
    </row>
    <row r="52" spans="1:5" x14ac:dyDescent="0.2">
      <c r="A52" s="19" t="s">
        <v>20</v>
      </c>
      <c r="B52" s="19">
        <v>127</v>
      </c>
      <c r="D52" s="19" t="s">
        <v>14</v>
      </c>
      <c r="E52" s="19">
        <v>30</v>
      </c>
    </row>
    <row r="53" spans="1:5" x14ac:dyDescent="0.2">
      <c r="A53" s="19" t="s">
        <v>20</v>
      </c>
      <c r="B53" s="19">
        <v>411</v>
      </c>
      <c r="D53" s="19" t="s">
        <v>14</v>
      </c>
      <c r="E53" s="19">
        <v>75</v>
      </c>
    </row>
    <row r="54" spans="1:5" x14ac:dyDescent="0.2">
      <c r="A54" s="19" t="s">
        <v>20</v>
      </c>
      <c r="B54" s="19">
        <v>180</v>
      </c>
      <c r="D54" s="19" t="s">
        <v>14</v>
      </c>
      <c r="E54" s="19">
        <v>955</v>
      </c>
    </row>
    <row r="55" spans="1:5" x14ac:dyDescent="0.2">
      <c r="A55" s="19" t="s">
        <v>20</v>
      </c>
      <c r="B55" s="19">
        <v>374</v>
      </c>
      <c r="D55" s="19" t="s">
        <v>14</v>
      </c>
      <c r="E55" s="19">
        <v>67</v>
      </c>
    </row>
    <row r="56" spans="1:5" x14ac:dyDescent="0.2">
      <c r="A56" s="19" t="s">
        <v>20</v>
      </c>
      <c r="B56" s="19">
        <v>71</v>
      </c>
      <c r="D56" s="19" t="s">
        <v>14</v>
      </c>
      <c r="E56" s="19">
        <v>5</v>
      </c>
    </row>
    <row r="57" spans="1:5" x14ac:dyDescent="0.2">
      <c r="A57" s="19" t="s">
        <v>20</v>
      </c>
      <c r="B57" s="19">
        <v>203</v>
      </c>
      <c r="D57" s="19" t="s">
        <v>14</v>
      </c>
      <c r="E57" s="19">
        <v>26</v>
      </c>
    </row>
    <row r="58" spans="1:5" x14ac:dyDescent="0.2">
      <c r="A58" s="19" t="s">
        <v>20</v>
      </c>
      <c r="B58" s="19">
        <v>113</v>
      </c>
      <c r="D58" s="19" t="s">
        <v>14</v>
      </c>
      <c r="E58" s="19">
        <v>1130</v>
      </c>
    </row>
    <row r="59" spans="1:5" x14ac:dyDescent="0.2">
      <c r="A59" s="19" t="s">
        <v>20</v>
      </c>
      <c r="B59" s="19">
        <v>96</v>
      </c>
      <c r="D59" s="19" t="s">
        <v>14</v>
      </c>
      <c r="E59" s="19">
        <v>782</v>
      </c>
    </row>
    <row r="60" spans="1:5" x14ac:dyDescent="0.2">
      <c r="A60" s="19" t="s">
        <v>20</v>
      </c>
      <c r="B60" s="19">
        <v>498</v>
      </c>
      <c r="D60" s="19" t="s">
        <v>14</v>
      </c>
      <c r="E60" s="19">
        <v>210</v>
      </c>
    </row>
    <row r="61" spans="1:5" x14ac:dyDescent="0.2">
      <c r="A61" s="19" t="s">
        <v>20</v>
      </c>
      <c r="B61" s="19">
        <v>180</v>
      </c>
      <c r="D61" s="19" t="s">
        <v>14</v>
      </c>
      <c r="E61" s="19">
        <v>136</v>
      </c>
    </row>
    <row r="62" spans="1:5" x14ac:dyDescent="0.2">
      <c r="A62" s="19" t="s">
        <v>20</v>
      </c>
      <c r="B62" s="19">
        <v>27</v>
      </c>
      <c r="D62" s="19" t="s">
        <v>14</v>
      </c>
      <c r="E62" s="19">
        <v>86</v>
      </c>
    </row>
    <row r="63" spans="1:5" x14ac:dyDescent="0.2">
      <c r="A63" s="19" t="s">
        <v>20</v>
      </c>
      <c r="B63" s="19">
        <v>2331</v>
      </c>
      <c r="D63" s="19" t="s">
        <v>14</v>
      </c>
      <c r="E63" s="19">
        <v>19</v>
      </c>
    </row>
    <row r="64" spans="1:5" x14ac:dyDescent="0.2">
      <c r="A64" s="19" t="s">
        <v>20</v>
      </c>
      <c r="B64" s="19">
        <v>113</v>
      </c>
      <c r="D64" s="19" t="s">
        <v>14</v>
      </c>
      <c r="E64" s="19">
        <v>886</v>
      </c>
    </row>
    <row r="65" spans="1:5" x14ac:dyDescent="0.2">
      <c r="A65" s="19" t="s">
        <v>20</v>
      </c>
      <c r="B65" s="19">
        <v>164</v>
      </c>
      <c r="D65" s="19" t="s">
        <v>14</v>
      </c>
      <c r="E65" s="19">
        <v>35</v>
      </c>
    </row>
    <row r="66" spans="1:5" x14ac:dyDescent="0.2">
      <c r="A66" s="19" t="s">
        <v>20</v>
      </c>
      <c r="B66" s="19">
        <v>164</v>
      </c>
      <c r="D66" s="19" t="s">
        <v>14</v>
      </c>
      <c r="E66" s="19">
        <v>24</v>
      </c>
    </row>
    <row r="67" spans="1:5" x14ac:dyDescent="0.2">
      <c r="A67" s="19" t="s">
        <v>20</v>
      </c>
      <c r="B67" s="19">
        <v>336</v>
      </c>
      <c r="D67" s="19" t="s">
        <v>14</v>
      </c>
      <c r="E67" s="19">
        <v>86</v>
      </c>
    </row>
    <row r="68" spans="1:5" x14ac:dyDescent="0.2">
      <c r="A68" s="19" t="s">
        <v>20</v>
      </c>
      <c r="B68" s="19">
        <v>1917</v>
      </c>
      <c r="D68" s="19" t="s">
        <v>14</v>
      </c>
      <c r="E68" s="19">
        <v>243</v>
      </c>
    </row>
    <row r="69" spans="1:5" x14ac:dyDescent="0.2">
      <c r="A69" s="19" t="s">
        <v>20</v>
      </c>
      <c r="B69" s="19">
        <v>95</v>
      </c>
      <c r="D69" s="19" t="s">
        <v>14</v>
      </c>
      <c r="E69" s="19">
        <v>65</v>
      </c>
    </row>
    <row r="70" spans="1:5" x14ac:dyDescent="0.2">
      <c r="A70" s="19" t="s">
        <v>20</v>
      </c>
      <c r="B70" s="19">
        <v>147</v>
      </c>
      <c r="D70" s="19" t="s">
        <v>14</v>
      </c>
      <c r="E70" s="19">
        <v>100</v>
      </c>
    </row>
    <row r="71" spans="1:5" x14ac:dyDescent="0.2">
      <c r="A71" s="19" t="s">
        <v>20</v>
      </c>
      <c r="B71" s="19">
        <v>86</v>
      </c>
      <c r="D71" s="19" t="s">
        <v>14</v>
      </c>
      <c r="E71" s="19">
        <v>168</v>
      </c>
    </row>
    <row r="72" spans="1:5" x14ac:dyDescent="0.2">
      <c r="A72" s="19" t="s">
        <v>20</v>
      </c>
      <c r="B72" s="19">
        <v>83</v>
      </c>
      <c r="D72" s="19" t="s">
        <v>14</v>
      </c>
      <c r="E72" s="19">
        <v>13</v>
      </c>
    </row>
    <row r="73" spans="1:5" x14ac:dyDescent="0.2">
      <c r="A73" s="19" t="s">
        <v>20</v>
      </c>
      <c r="B73" s="19">
        <v>676</v>
      </c>
      <c r="D73" s="19" t="s">
        <v>14</v>
      </c>
      <c r="E73" s="19">
        <v>1</v>
      </c>
    </row>
    <row r="74" spans="1:5" x14ac:dyDescent="0.2">
      <c r="A74" s="19" t="s">
        <v>20</v>
      </c>
      <c r="B74" s="19">
        <v>361</v>
      </c>
      <c r="D74" s="19" t="s">
        <v>14</v>
      </c>
      <c r="E74" s="19">
        <v>40</v>
      </c>
    </row>
    <row r="75" spans="1:5" x14ac:dyDescent="0.2">
      <c r="A75" s="19" t="s">
        <v>20</v>
      </c>
      <c r="B75" s="19">
        <v>131</v>
      </c>
      <c r="D75" s="19" t="s">
        <v>14</v>
      </c>
      <c r="E75" s="19">
        <v>226</v>
      </c>
    </row>
    <row r="76" spans="1:5" x14ac:dyDescent="0.2">
      <c r="A76" s="19" t="s">
        <v>20</v>
      </c>
      <c r="B76" s="19">
        <v>126</v>
      </c>
      <c r="D76" s="19" t="s">
        <v>14</v>
      </c>
      <c r="E76" s="19">
        <v>1625</v>
      </c>
    </row>
    <row r="77" spans="1:5" x14ac:dyDescent="0.2">
      <c r="A77" s="19" t="s">
        <v>20</v>
      </c>
      <c r="B77" s="19">
        <v>275</v>
      </c>
      <c r="D77" s="19" t="s">
        <v>14</v>
      </c>
      <c r="E77" s="19">
        <v>143</v>
      </c>
    </row>
    <row r="78" spans="1:5" x14ac:dyDescent="0.2">
      <c r="A78" s="19" t="s">
        <v>20</v>
      </c>
      <c r="B78" s="19">
        <v>67</v>
      </c>
      <c r="D78" s="19" t="s">
        <v>14</v>
      </c>
      <c r="E78" s="19">
        <v>934</v>
      </c>
    </row>
    <row r="79" spans="1:5" x14ac:dyDescent="0.2">
      <c r="A79" s="19" t="s">
        <v>20</v>
      </c>
      <c r="B79" s="19">
        <v>154</v>
      </c>
      <c r="D79" s="19" t="s">
        <v>14</v>
      </c>
      <c r="E79" s="19">
        <v>17</v>
      </c>
    </row>
    <row r="80" spans="1:5" x14ac:dyDescent="0.2">
      <c r="A80" s="19" t="s">
        <v>20</v>
      </c>
      <c r="B80" s="19">
        <v>1782</v>
      </c>
      <c r="D80" s="19" t="s">
        <v>14</v>
      </c>
      <c r="E80" s="19">
        <v>2179</v>
      </c>
    </row>
    <row r="81" spans="1:5" x14ac:dyDescent="0.2">
      <c r="A81" s="19" t="s">
        <v>20</v>
      </c>
      <c r="B81" s="19">
        <v>903</v>
      </c>
      <c r="D81" s="19" t="s">
        <v>14</v>
      </c>
      <c r="E81" s="19">
        <v>931</v>
      </c>
    </row>
    <row r="82" spans="1:5" x14ac:dyDescent="0.2">
      <c r="A82" s="19" t="s">
        <v>20</v>
      </c>
      <c r="B82" s="19">
        <v>94</v>
      </c>
      <c r="D82" s="19" t="s">
        <v>14</v>
      </c>
      <c r="E82" s="19">
        <v>92</v>
      </c>
    </row>
    <row r="83" spans="1:5" x14ac:dyDescent="0.2">
      <c r="A83" s="19" t="s">
        <v>20</v>
      </c>
      <c r="B83" s="19">
        <v>180</v>
      </c>
      <c r="D83" s="19" t="s">
        <v>14</v>
      </c>
      <c r="E83" s="19">
        <v>57</v>
      </c>
    </row>
    <row r="84" spans="1:5" x14ac:dyDescent="0.2">
      <c r="A84" s="19" t="s">
        <v>20</v>
      </c>
      <c r="B84" s="19">
        <v>533</v>
      </c>
      <c r="D84" s="19" t="s">
        <v>14</v>
      </c>
      <c r="E84" s="19">
        <v>41</v>
      </c>
    </row>
    <row r="85" spans="1:5" x14ac:dyDescent="0.2">
      <c r="A85" s="19" t="s">
        <v>20</v>
      </c>
      <c r="B85" s="19">
        <v>2443</v>
      </c>
      <c r="D85" s="19" t="s">
        <v>14</v>
      </c>
      <c r="E85" s="19">
        <v>1</v>
      </c>
    </row>
    <row r="86" spans="1:5" x14ac:dyDescent="0.2">
      <c r="A86" s="19" t="s">
        <v>20</v>
      </c>
      <c r="B86" s="19">
        <v>89</v>
      </c>
      <c r="D86" s="19" t="s">
        <v>14</v>
      </c>
      <c r="E86" s="19">
        <v>101</v>
      </c>
    </row>
    <row r="87" spans="1:5" x14ac:dyDescent="0.2">
      <c r="A87" s="19" t="s">
        <v>20</v>
      </c>
      <c r="B87" s="19">
        <v>159</v>
      </c>
      <c r="D87" s="19" t="s">
        <v>14</v>
      </c>
      <c r="E87" s="19">
        <v>1335</v>
      </c>
    </row>
    <row r="88" spans="1:5" x14ac:dyDescent="0.2">
      <c r="A88" s="19" t="s">
        <v>20</v>
      </c>
      <c r="B88" s="19">
        <v>50</v>
      </c>
      <c r="D88" s="19" t="s">
        <v>14</v>
      </c>
      <c r="E88" s="19">
        <v>15</v>
      </c>
    </row>
    <row r="89" spans="1:5" x14ac:dyDescent="0.2">
      <c r="A89" s="19" t="s">
        <v>20</v>
      </c>
      <c r="B89" s="19">
        <v>186</v>
      </c>
      <c r="D89" s="19" t="s">
        <v>14</v>
      </c>
      <c r="E89" s="19">
        <v>454</v>
      </c>
    </row>
    <row r="90" spans="1:5" x14ac:dyDescent="0.2">
      <c r="A90" s="19" t="s">
        <v>20</v>
      </c>
      <c r="B90" s="19">
        <v>1071</v>
      </c>
      <c r="D90" s="19" t="s">
        <v>14</v>
      </c>
      <c r="E90" s="19">
        <v>3182</v>
      </c>
    </row>
    <row r="91" spans="1:5" x14ac:dyDescent="0.2">
      <c r="A91" s="19" t="s">
        <v>20</v>
      </c>
      <c r="B91" s="19">
        <v>117</v>
      </c>
      <c r="D91" s="19" t="s">
        <v>14</v>
      </c>
      <c r="E91" s="19">
        <v>15</v>
      </c>
    </row>
    <row r="92" spans="1:5" x14ac:dyDescent="0.2">
      <c r="A92" s="19" t="s">
        <v>20</v>
      </c>
      <c r="B92" s="19">
        <v>70</v>
      </c>
      <c r="D92" s="19" t="s">
        <v>14</v>
      </c>
      <c r="E92" s="19">
        <v>133</v>
      </c>
    </row>
    <row r="93" spans="1:5" x14ac:dyDescent="0.2">
      <c r="A93" s="19" t="s">
        <v>20</v>
      </c>
      <c r="B93" s="19">
        <v>135</v>
      </c>
      <c r="D93" s="19" t="s">
        <v>14</v>
      </c>
      <c r="E93" s="19">
        <v>2062</v>
      </c>
    </row>
    <row r="94" spans="1:5" x14ac:dyDescent="0.2">
      <c r="A94" s="19" t="s">
        <v>20</v>
      </c>
      <c r="B94" s="19">
        <v>768</v>
      </c>
      <c r="D94" s="19" t="s">
        <v>14</v>
      </c>
      <c r="E94" s="19">
        <v>29</v>
      </c>
    </row>
    <row r="95" spans="1:5" x14ac:dyDescent="0.2">
      <c r="A95" s="19" t="s">
        <v>20</v>
      </c>
      <c r="B95" s="19">
        <v>199</v>
      </c>
      <c r="D95" s="19" t="s">
        <v>14</v>
      </c>
      <c r="E95" s="19">
        <v>132</v>
      </c>
    </row>
    <row r="96" spans="1:5" x14ac:dyDescent="0.2">
      <c r="A96" s="19" t="s">
        <v>20</v>
      </c>
      <c r="B96" s="19">
        <v>107</v>
      </c>
      <c r="D96" s="19" t="s">
        <v>14</v>
      </c>
      <c r="E96" s="19">
        <v>137</v>
      </c>
    </row>
    <row r="97" spans="1:5" x14ac:dyDescent="0.2">
      <c r="A97" s="19" t="s">
        <v>20</v>
      </c>
      <c r="B97" s="19">
        <v>195</v>
      </c>
      <c r="D97" s="19" t="s">
        <v>14</v>
      </c>
      <c r="E97" s="19">
        <v>908</v>
      </c>
    </row>
    <row r="98" spans="1:5" x14ac:dyDescent="0.2">
      <c r="A98" s="19" t="s">
        <v>20</v>
      </c>
      <c r="B98" s="19">
        <v>3376</v>
      </c>
      <c r="D98" s="19" t="s">
        <v>14</v>
      </c>
      <c r="E98" s="19">
        <v>10</v>
      </c>
    </row>
    <row r="99" spans="1:5" x14ac:dyDescent="0.2">
      <c r="A99" s="19" t="s">
        <v>20</v>
      </c>
      <c r="B99" s="19">
        <v>41</v>
      </c>
      <c r="D99" s="19" t="s">
        <v>14</v>
      </c>
      <c r="E99" s="19">
        <v>1910</v>
      </c>
    </row>
    <row r="100" spans="1:5" x14ac:dyDescent="0.2">
      <c r="A100" s="19" t="s">
        <v>20</v>
      </c>
      <c r="B100" s="19">
        <v>1821</v>
      </c>
      <c r="D100" s="19" t="s">
        <v>14</v>
      </c>
      <c r="E100" s="19">
        <v>38</v>
      </c>
    </row>
    <row r="101" spans="1:5" x14ac:dyDescent="0.2">
      <c r="A101" s="19" t="s">
        <v>20</v>
      </c>
      <c r="B101" s="19">
        <v>164</v>
      </c>
      <c r="D101" s="19" t="s">
        <v>14</v>
      </c>
      <c r="E101" s="19">
        <v>104</v>
      </c>
    </row>
    <row r="102" spans="1:5" x14ac:dyDescent="0.2">
      <c r="A102" s="19" t="s">
        <v>20</v>
      </c>
      <c r="B102" s="19">
        <v>157</v>
      </c>
      <c r="D102" s="19" t="s">
        <v>14</v>
      </c>
      <c r="E102" s="19">
        <v>49</v>
      </c>
    </row>
    <row r="103" spans="1:5" x14ac:dyDescent="0.2">
      <c r="A103" s="19" t="s">
        <v>20</v>
      </c>
      <c r="B103" s="19">
        <v>246</v>
      </c>
      <c r="D103" s="19" t="s">
        <v>14</v>
      </c>
      <c r="E103" s="19">
        <v>1</v>
      </c>
    </row>
    <row r="104" spans="1:5" x14ac:dyDescent="0.2">
      <c r="A104" s="19" t="s">
        <v>20</v>
      </c>
      <c r="B104" s="19">
        <v>1396</v>
      </c>
      <c r="D104" s="19" t="s">
        <v>14</v>
      </c>
      <c r="E104" s="19">
        <v>245</v>
      </c>
    </row>
    <row r="105" spans="1:5" x14ac:dyDescent="0.2">
      <c r="A105" s="19" t="s">
        <v>20</v>
      </c>
      <c r="B105" s="19">
        <v>2506</v>
      </c>
      <c r="D105" s="19" t="s">
        <v>14</v>
      </c>
      <c r="E105" s="19">
        <v>32</v>
      </c>
    </row>
    <row r="106" spans="1:5" x14ac:dyDescent="0.2">
      <c r="A106" s="19" t="s">
        <v>20</v>
      </c>
      <c r="B106" s="19">
        <v>244</v>
      </c>
      <c r="D106" s="19" t="s">
        <v>14</v>
      </c>
      <c r="E106" s="19">
        <v>7</v>
      </c>
    </row>
    <row r="107" spans="1:5" x14ac:dyDescent="0.2">
      <c r="A107" s="19" t="s">
        <v>20</v>
      </c>
      <c r="B107" s="19">
        <v>146</v>
      </c>
      <c r="D107" s="19" t="s">
        <v>14</v>
      </c>
      <c r="E107" s="19">
        <v>803</v>
      </c>
    </row>
    <row r="108" spans="1:5" x14ac:dyDescent="0.2">
      <c r="A108" s="19" t="s">
        <v>20</v>
      </c>
      <c r="B108" s="19">
        <v>1267</v>
      </c>
      <c r="D108" s="19" t="s">
        <v>14</v>
      </c>
      <c r="E108" s="19">
        <v>16</v>
      </c>
    </row>
    <row r="109" spans="1:5" x14ac:dyDescent="0.2">
      <c r="A109" s="19" t="s">
        <v>20</v>
      </c>
      <c r="B109" s="19">
        <v>1561</v>
      </c>
      <c r="D109" s="19" t="s">
        <v>14</v>
      </c>
      <c r="E109" s="19">
        <v>31</v>
      </c>
    </row>
    <row r="110" spans="1:5" x14ac:dyDescent="0.2">
      <c r="A110" s="19" t="s">
        <v>20</v>
      </c>
      <c r="B110" s="19">
        <v>48</v>
      </c>
      <c r="D110" s="19" t="s">
        <v>14</v>
      </c>
      <c r="E110" s="19">
        <v>108</v>
      </c>
    </row>
    <row r="111" spans="1:5" x14ac:dyDescent="0.2">
      <c r="A111" s="19" t="s">
        <v>20</v>
      </c>
      <c r="B111" s="19">
        <v>2739</v>
      </c>
      <c r="D111" s="19" t="s">
        <v>14</v>
      </c>
      <c r="E111" s="19">
        <v>30</v>
      </c>
    </row>
    <row r="112" spans="1:5" x14ac:dyDescent="0.2">
      <c r="A112" s="19" t="s">
        <v>20</v>
      </c>
      <c r="B112" s="19">
        <v>3537</v>
      </c>
      <c r="D112" s="19" t="s">
        <v>14</v>
      </c>
      <c r="E112" s="19">
        <v>17</v>
      </c>
    </row>
    <row r="113" spans="1:5" x14ac:dyDescent="0.2">
      <c r="A113" s="19" t="s">
        <v>20</v>
      </c>
      <c r="B113" s="19">
        <v>2107</v>
      </c>
      <c r="D113" s="19" t="s">
        <v>14</v>
      </c>
      <c r="E113" s="19">
        <v>80</v>
      </c>
    </row>
    <row r="114" spans="1:5" x14ac:dyDescent="0.2">
      <c r="A114" s="19" t="s">
        <v>20</v>
      </c>
      <c r="B114" s="19">
        <v>3318</v>
      </c>
      <c r="D114" s="19" t="s">
        <v>14</v>
      </c>
      <c r="E114" s="19">
        <v>2468</v>
      </c>
    </row>
    <row r="115" spans="1:5" x14ac:dyDescent="0.2">
      <c r="A115" s="19" t="s">
        <v>20</v>
      </c>
      <c r="B115" s="19">
        <v>340</v>
      </c>
      <c r="D115" s="19" t="s">
        <v>14</v>
      </c>
      <c r="E115" s="19">
        <v>26</v>
      </c>
    </row>
    <row r="116" spans="1:5" x14ac:dyDescent="0.2">
      <c r="A116" s="19" t="s">
        <v>20</v>
      </c>
      <c r="B116" s="19">
        <v>1442</v>
      </c>
      <c r="D116" s="19" t="s">
        <v>14</v>
      </c>
      <c r="E116" s="19">
        <v>73</v>
      </c>
    </row>
    <row r="117" spans="1:5" x14ac:dyDescent="0.2">
      <c r="A117" s="19" t="s">
        <v>20</v>
      </c>
      <c r="B117" s="19">
        <v>126</v>
      </c>
      <c r="D117" s="19" t="s">
        <v>14</v>
      </c>
      <c r="E117" s="19">
        <v>128</v>
      </c>
    </row>
    <row r="118" spans="1:5" x14ac:dyDescent="0.2">
      <c r="A118" s="19" t="s">
        <v>20</v>
      </c>
      <c r="B118" s="19">
        <v>524</v>
      </c>
      <c r="D118" s="19" t="s">
        <v>14</v>
      </c>
      <c r="E118" s="19">
        <v>33</v>
      </c>
    </row>
    <row r="119" spans="1:5" x14ac:dyDescent="0.2">
      <c r="A119" s="19" t="s">
        <v>20</v>
      </c>
      <c r="B119" s="19">
        <v>1989</v>
      </c>
      <c r="D119" s="19" t="s">
        <v>14</v>
      </c>
      <c r="E119" s="19">
        <v>1072</v>
      </c>
    </row>
    <row r="120" spans="1:5" x14ac:dyDescent="0.2">
      <c r="A120" s="19" t="s">
        <v>20</v>
      </c>
      <c r="B120" s="19">
        <v>157</v>
      </c>
      <c r="D120" s="19" t="s">
        <v>14</v>
      </c>
      <c r="E120" s="19">
        <v>393</v>
      </c>
    </row>
    <row r="121" spans="1:5" x14ac:dyDescent="0.2">
      <c r="A121" s="19" t="s">
        <v>20</v>
      </c>
      <c r="B121" s="19">
        <v>4498</v>
      </c>
      <c r="D121" s="19" t="s">
        <v>14</v>
      </c>
      <c r="E121" s="19">
        <v>1257</v>
      </c>
    </row>
    <row r="122" spans="1:5" x14ac:dyDescent="0.2">
      <c r="A122" s="19" t="s">
        <v>20</v>
      </c>
      <c r="B122" s="19">
        <v>80</v>
      </c>
      <c r="D122" s="19" t="s">
        <v>14</v>
      </c>
      <c r="E122" s="19">
        <v>328</v>
      </c>
    </row>
    <row r="123" spans="1:5" x14ac:dyDescent="0.2">
      <c r="A123" s="19" t="s">
        <v>20</v>
      </c>
      <c r="B123" s="19">
        <v>43</v>
      </c>
      <c r="D123" s="19" t="s">
        <v>14</v>
      </c>
      <c r="E123" s="19">
        <v>147</v>
      </c>
    </row>
    <row r="124" spans="1:5" x14ac:dyDescent="0.2">
      <c r="A124" s="19" t="s">
        <v>20</v>
      </c>
      <c r="B124" s="19">
        <v>2053</v>
      </c>
      <c r="D124" s="19" t="s">
        <v>14</v>
      </c>
      <c r="E124" s="19">
        <v>830</v>
      </c>
    </row>
    <row r="125" spans="1:5" x14ac:dyDescent="0.2">
      <c r="A125" s="19" t="s">
        <v>20</v>
      </c>
      <c r="B125" s="19">
        <v>168</v>
      </c>
      <c r="D125" s="19" t="s">
        <v>14</v>
      </c>
      <c r="E125" s="19">
        <v>331</v>
      </c>
    </row>
    <row r="126" spans="1:5" x14ac:dyDescent="0.2">
      <c r="A126" s="19" t="s">
        <v>20</v>
      </c>
      <c r="B126" s="19">
        <v>4289</v>
      </c>
      <c r="D126" s="19" t="s">
        <v>14</v>
      </c>
      <c r="E126" s="19">
        <v>25</v>
      </c>
    </row>
    <row r="127" spans="1:5" x14ac:dyDescent="0.2">
      <c r="A127" s="19" t="s">
        <v>20</v>
      </c>
      <c r="B127" s="19">
        <v>165</v>
      </c>
      <c r="D127" s="19" t="s">
        <v>14</v>
      </c>
      <c r="E127" s="19">
        <v>3483</v>
      </c>
    </row>
    <row r="128" spans="1:5" x14ac:dyDescent="0.2">
      <c r="A128" s="19" t="s">
        <v>20</v>
      </c>
      <c r="B128" s="19">
        <v>1815</v>
      </c>
      <c r="D128" s="19" t="s">
        <v>14</v>
      </c>
      <c r="E128" s="19">
        <v>923</v>
      </c>
    </row>
    <row r="129" spans="1:5" x14ac:dyDescent="0.2">
      <c r="A129" s="19" t="s">
        <v>20</v>
      </c>
      <c r="B129" s="19">
        <v>397</v>
      </c>
      <c r="D129" s="19" t="s">
        <v>14</v>
      </c>
      <c r="E129" s="19">
        <v>1</v>
      </c>
    </row>
    <row r="130" spans="1:5" x14ac:dyDescent="0.2">
      <c r="A130" s="19" t="s">
        <v>20</v>
      </c>
      <c r="B130" s="19">
        <v>1539</v>
      </c>
      <c r="D130" s="19" t="s">
        <v>14</v>
      </c>
      <c r="E130" s="19">
        <v>33</v>
      </c>
    </row>
    <row r="131" spans="1:5" x14ac:dyDescent="0.2">
      <c r="A131" s="19" t="s">
        <v>20</v>
      </c>
      <c r="B131" s="19">
        <v>138</v>
      </c>
      <c r="D131" s="19" t="s">
        <v>14</v>
      </c>
      <c r="E131" s="19">
        <v>40</v>
      </c>
    </row>
    <row r="132" spans="1:5" x14ac:dyDescent="0.2">
      <c r="A132" s="19" t="s">
        <v>20</v>
      </c>
      <c r="B132" s="19">
        <v>3594</v>
      </c>
      <c r="D132" s="19" t="s">
        <v>14</v>
      </c>
      <c r="E132" s="19">
        <v>23</v>
      </c>
    </row>
    <row r="133" spans="1:5" x14ac:dyDescent="0.2">
      <c r="A133" s="19" t="s">
        <v>20</v>
      </c>
      <c r="B133" s="19">
        <v>5880</v>
      </c>
      <c r="D133" s="19" t="s">
        <v>14</v>
      </c>
      <c r="E133" s="19">
        <v>75</v>
      </c>
    </row>
    <row r="134" spans="1:5" x14ac:dyDescent="0.2">
      <c r="A134" s="19" t="s">
        <v>20</v>
      </c>
      <c r="B134" s="19">
        <v>112</v>
      </c>
      <c r="D134" s="19" t="s">
        <v>14</v>
      </c>
      <c r="E134" s="19">
        <v>2176</v>
      </c>
    </row>
    <row r="135" spans="1:5" x14ac:dyDescent="0.2">
      <c r="A135" s="19" t="s">
        <v>20</v>
      </c>
      <c r="B135" s="19">
        <v>943</v>
      </c>
      <c r="D135" s="19" t="s">
        <v>14</v>
      </c>
      <c r="E135" s="19">
        <v>441</v>
      </c>
    </row>
    <row r="136" spans="1:5" x14ac:dyDescent="0.2">
      <c r="A136" s="19" t="s">
        <v>20</v>
      </c>
      <c r="B136" s="19">
        <v>2468</v>
      </c>
      <c r="D136" s="19" t="s">
        <v>14</v>
      </c>
      <c r="E136" s="19">
        <v>25</v>
      </c>
    </row>
    <row r="137" spans="1:5" x14ac:dyDescent="0.2">
      <c r="A137" s="19" t="s">
        <v>20</v>
      </c>
      <c r="B137" s="19">
        <v>2551</v>
      </c>
      <c r="D137" s="19" t="s">
        <v>14</v>
      </c>
      <c r="E137" s="19">
        <v>127</v>
      </c>
    </row>
    <row r="138" spans="1:5" x14ac:dyDescent="0.2">
      <c r="A138" s="19" t="s">
        <v>20</v>
      </c>
      <c r="B138" s="19">
        <v>101</v>
      </c>
      <c r="D138" s="19" t="s">
        <v>14</v>
      </c>
      <c r="E138" s="19">
        <v>355</v>
      </c>
    </row>
    <row r="139" spans="1:5" x14ac:dyDescent="0.2">
      <c r="A139" s="19" t="s">
        <v>20</v>
      </c>
      <c r="B139" s="19">
        <v>92</v>
      </c>
      <c r="D139" s="19" t="s">
        <v>14</v>
      </c>
      <c r="E139" s="19">
        <v>44</v>
      </c>
    </row>
    <row r="140" spans="1:5" x14ac:dyDescent="0.2">
      <c r="A140" s="19" t="s">
        <v>20</v>
      </c>
      <c r="B140" s="19">
        <v>62</v>
      </c>
      <c r="D140" s="19" t="s">
        <v>14</v>
      </c>
      <c r="E140" s="19">
        <v>67</v>
      </c>
    </row>
    <row r="141" spans="1:5" x14ac:dyDescent="0.2">
      <c r="A141" s="19" t="s">
        <v>20</v>
      </c>
      <c r="B141" s="19">
        <v>149</v>
      </c>
      <c r="D141" s="19" t="s">
        <v>14</v>
      </c>
      <c r="E141" s="19">
        <v>1068</v>
      </c>
    </row>
    <row r="142" spans="1:5" x14ac:dyDescent="0.2">
      <c r="A142" s="19" t="s">
        <v>20</v>
      </c>
      <c r="B142" s="19">
        <v>329</v>
      </c>
      <c r="D142" s="19" t="s">
        <v>14</v>
      </c>
      <c r="E142" s="19">
        <v>424</v>
      </c>
    </row>
    <row r="143" spans="1:5" x14ac:dyDescent="0.2">
      <c r="A143" s="19" t="s">
        <v>20</v>
      </c>
      <c r="B143" s="19">
        <v>97</v>
      </c>
      <c r="D143" s="19" t="s">
        <v>14</v>
      </c>
      <c r="E143" s="19">
        <v>151</v>
      </c>
    </row>
    <row r="144" spans="1:5" x14ac:dyDescent="0.2">
      <c r="A144" s="19" t="s">
        <v>20</v>
      </c>
      <c r="B144" s="19">
        <v>1784</v>
      </c>
      <c r="D144" s="19" t="s">
        <v>14</v>
      </c>
      <c r="E144" s="19">
        <v>1608</v>
      </c>
    </row>
    <row r="145" spans="1:5" x14ac:dyDescent="0.2">
      <c r="A145" s="19" t="s">
        <v>20</v>
      </c>
      <c r="B145" s="19">
        <v>1684</v>
      </c>
      <c r="D145" s="19" t="s">
        <v>14</v>
      </c>
      <c r="E145" s="19">
        <v>941</v>
      </c>
    </row>
    <row r="146" spans="1:5" x14ac:dyDescent="0.2">
      <c r="A146" s="19" t="s">
        <v>20</v>
      </c>
      <c r="B146" s="19">
        <v>250</v>
      </c>
      <c r="D146" s="19" t="s">
        <v>14</v>
      </c>
      <c r="E146" s="19">
        <v>1</v>
      </c>
    </row>
    <row r="147" spans="1:5" x14ac:dyDescent="0.2">
      <c r="A147" s="19" t="s">
        <v>20</v>
      </c>
      <c r="B147" s="19">
        <v>238</v>
      </c>
      <c r="D147" s="19" t="s">
        <v>14</v>
      </c>
      <c r="E147" s="19">
        <v>40</v>
      </c>
    </row>
    <row r="148" spans="1:5" x14ac:dyDescent="0.2">
      <c r="A148" s="19" t="s">
        <v>20</v>
      </c>
      <c r="B148" s="19">
        <v>53</v>
      </c>
      <c r="D148" s="19" t="s">
        <v>14</v>
      </c>
      <c r="E148" s="19">
        <v>3015</v>
      </c>
    </row>
    <row r="149" spans="1:5" x14ac:dyDescent="0.2">
      <c r="A149" s="19" t="s">
        <v>20</v>
      </c>
      <c r="B149" s="19">
        <v>214</v>
      </c>
      <c r="D149" s="19" t="s">
        <v>14</v>
      </c>
      <c r="E149" s="19">
        <v>435</v>
      </c>
    </row>
    <row r="150" spans="1:5" x14ac:dyDescent="0.2">
      <c r="A150" s="19" t="s">
        <v>20</v>
      </c>
      <c r="B150" s="19">
        <v>222</v>
      </c>
      <c r="D150" s="19" t="s">
        <v>14</v>
      </c>
      <c r="E150" s="19">
        <v>714</v>
      </c>
    </row>
    <row r="151" spans="1:5" x14ac:dyDescent="0.2">
      <c r="A151" s="19" t="s">
        <v>20</v>
      </c>
      <c r="B151" s="19">
        <v>1884</v>
      </c>
      <c r="D151" s="19" t="s">
        <v>14</v>
      </c>
      <c r="E151" s="19">
        <v>5497</v>
      </c>
    </row>
    <row r="152" spans="1:5" x14ac:dyDescent="0.2">
      <c r="A152" s="19" t="s">
        <v>20</v>
      </c>
      <c r="B152" s="19">
        <v>218</v>
      </c>
      <c r="D152" s="19" t="s">
        <v>14</v>
      </c>
      <c r="E152" s="19">
        <v>418</v>
      </c>
    </row>
    <row r="153" spans="1:5" x14ac:dyDescent="0.2">
      <c r="A153" s="19" t="s">
        <v>20</v>
      </c>
      <c r="B153" s="19">
        <v>6465</v>
      </c>
      <c r="D153" s="19" t="s">
        <v>14</v>
      </c>
      <c r="E153" s="19">
        <v>1439</v>
      </c>
    </row>
    <row r="154" spans="1:5" x14ac:dyDescent="0.2">
      <c r="A154" s="19" t="s">
        <v>20</v>
      </c>
      <c r="B154" s="19">
        <v>59</v>
      </c>
      <c r="D154" s="19" t="s">
        <v>14</v>
      </c>
      <c r="E154" s="19">
        <v>15</v>
      </c>
    </row>
    <row r="155" spans="1:5" x14ac:dyDescent="0.2">
      <c r="A155" s="19" t="s">
        <v>20</v>
      </c>
      <c r="B155" s="19">
        <v>88</v>
      </c>
      <c r="D155" s="19" t="s">
        <v>14</v>
      </c>
      <c r="E155" s="19">
        <v>1999</v>
      </c>
    </row>
    <row r="156" spans="1:5" x14ac:dyDescent="0.2">
      <c r="A156" s="19" t="s">
        <v>20</v>
      </c>
      <c r="B156" s="19">
        <v>1697</v>
      </c>
      <c r="D156" s="19" t="s">
        <v>14</v>
      </c>
      <c r="E156" s="19">
        <v>118</v>
      </c>
    </row>
    <row r="157" spans="1:5" x14ac:dyDescent="0.2">
      <c r="A157" s="19" t="s">
        <v>20</v>
      </c>
      <c r="B157" s="19">
        <v>92</v>
      </c>
      <c r="D157" s="19" t="s">
        <v>14</v>
      </c>
      <c r="E157" s="19">
        <v>162</v>
      </c>
    </row>
    <row r="158" spans="1:5" x14ac:dyDescent="0.2">
      <c r="A158" s="19" t="s">
        <v>20</v>
      </c>
      <c r="B158" s="19">
        <v>186</v>
      </c>
      <c r="D158" s="19" t="s">
        <v>14</v>
      </c>
      <c r="E158" s="19">
        <v>83</v>
      </c>
    </row>
    <row r="159" spans="1:5" x14ac:dyDescent="0.2">
      <c r="A159" s="19" t="s">
        <v>20</v>
      </c>
      <c r="B159" s="19">
        <v>138</v>
      </c>
      <c r="D159" s="19" t="s">
        <v>14</v>
      </c>
      <c r="E159" s="19">
        <v>747</v>
      </c>
    </row>
    <row r="160" spans="1:5" x14ac:dyDescent="0.2">
      <c r="A160" s="19" t="s">
        <v>20</v>
      </c>
      <c r="B160" s="19">
        <v>261</v>
      </c>
      <c r="D160" s="19" t="s">
        <v>14</v>
      </c>
      <c r="E160" s="19">
        <v>84</v>
      </c>
    </row>
    <row r="161" spans="1:5" x14ac:dyDescent="0.2">
      <c r="A161" s="19" t="s">
        <v>20</v>
      </c>
      <c r="B161" s="19">
        <v>107</v>
      </c>
      <c r="D161" s="19" t="s">
        <v>14</v>
      </c>
      <c r="E161" s="19">
        <v>91</v>
      </c>
    </row>
    <row r="162" spans="1:5" x14ac:dyDescent="0.2">
      <c r="A162" s="19" t="s">
        <v>20</v>
      </c>
      <c r="B162" s="19">
        <v>199</v>
      </c>
      <c r="D162" s="19" t="s">
        <v>14</v>
      </c>
      <c r="E162" s="19">
        <v>792</v>
      </c>
    </row>
    <row r="163" spans="1:5" x14ac:dyDescent="0.2">
      <c r="A163" s="19" t="s">
        <v>20</v>
      </c>
      <c r="B163" s="19">
        <v>5512</v>
      </c>
      <c r="D163" s="19" t="s">
        <v>14</v>
      </c>
      <c r="E163" s="19">
        <v>32</v>
      </c>
    </row>
    <row r="164" spans="1:5" x14ac:dyDescent="0.2">
      <c r="A164" s="19" t="s">
        <v>20</v>
      </c>
      <c r="B164" s="19">
        <v>86</v>
      </c>
      <c r="D164" s="19" t="s">
        <v>14</v>
      </c>
      <c r="E164" s="19">
        <v>186</v>
      </c>
    </row>
    <row r="165" spans="1:5" x14ac:dyDescent="0.2">
      <c r="A165" s="19" t="s">
        <v>20</v>
      </c>
      <c r="B165" s="19">
        <v>2768</v>
      </c>
      <c r="D165" s="19" t="s">
        <v>14</v>
      </c>
      <c r="E165" s="19">
        <v>605</v>
      </c>
    </row>
    <row r="166" spans="1:5" x14ac:dyDescent="0.2">
      <c r="A166" s="19" t="s">
        <v>20</v>
      </c>
      <c r="B166" s="19">
        <v>48</v>
      </c>
      <c r="D166" s="19" t="s">
        <v>14</v>
      </c>
      <c r="E166" s="19">
        <v>1</v>
      </c>
    </row>
    <row r="167" spans="1:5" x14ac:dyDescent="0.2">
      <c r="A167" s="19" t="s">
        <v>20</v>
      </c>
      <c r="B167" s="19">
        <v>87</v>
      </c>
      <c r="D167" s="19" t="s">
        <v>14</v>
      </c>
      <c r="E167" s="19">
        <v>31</v>
      </c>
    </row>
    <row r="168" spans="1:5" x14ac:dyDescent="0.2">
      <c r="A168" s="19" t="s">
        <v>20</v>
      </c>
      <c r="B168" s="19">
        <v>1894</v>
      </c>
      <c r="D168" s="19" t="s">
        <v>14</v>
      </c>
      <c r="E168" s="19">
        <v>1181</v>
      </c>
    </row>
    <row r="169" spans="1:5" x14ac:dyDescent="0.2">
      <c r="A169" s="19" t="s">
        <v>20</v>
      </c>
      <c r="B169" s="19">
        <v>282</v>
      </c>
      <c r="D169" s="19" t="s">
        <v>14</v>
      </c>
      <c r="E169" s="19">
        <v>39</v>
      </c>
    </row>
    <row r="170" spans="1:5" x14ac:dyDescent="0.2">
      <c r="A170" s="19" t="s">
        <v>20</v>
      </c>
      <c r="B170" s="19">
        <v>116</v>
      </c>
      <c r="D170" s="19" t="s">
        <v>14</v>
      </c>
      <c r="E170" s="19">
        <v>46</v>
      </c>
    </row>
    <row r="171" spans="1:5" x14ac:dyDescent="0.2">
      <c r="A171" s="19" t="s">
        <v>20</v>
      </c>
      <c r="B171" s="19">
        <v>83</v>
      </c>
      <c r="D171" s="19" t="s">
        <v>14</v>
      </c>
      <c r="E171" s="19">
        <v>105</v>
      </c>
    </row>
    <row r="172" spans="1:5" x14ac:dyDescent="0.2">
      <c r="A172" s="19" t="s">
        <v>20</v>
      </c>
      <c r="B172" s="19">
        <v>91</v>
      </c>
      <c r="D172" s="19" t="s">
        <v>14</v>
      </c>
      <c r="E172" s="19">
        <v>535</v>
      </c>
    </row>
    <row r="173" spans="1:5" x14ac:dyDescent="0.2">
      <c r="A173" s="19" t="s">
        <v>20</v>
      </c>
      <c r="B173" s="19">
        <v>546</v>
      </c>
      <c r="D173" s="19" t="s">
        <v>14</v>
      </c>
      <c r="E173" s="19">
        <v>16</v>
      </c>
    </row>
    <row r="174" spans="1:5" x14ac:dyDescent="0.2">
      <c r="A174" s="19" t="s">
        <v>20</v>
      </c>
      <c r="B174" s="19">
        <v>393</v>
      </c>
      <c r="D174" s="19" t="s">
        <v>14</v>
      </c>
      <c r="E174" s="19">
        <v>575</v>
      </c>
    </row>
    <row r="175" spans="1:5" x14ac:dyDescent="0.2">
      <c r="A175" s="19" t="s">
        <v>20</v>
      </c>
      <c r="B175" s="19">
        <v>133</v>
      </c>
      <c r="D175" s="19" t="s">
        <v>14</v>
      </c>
      <c r="E175" s="19">
        <v>1120</v>
      </c>
    </row>
    <row r="176" spans="1:5" x14ac:dyDescent="0.2">
      <c r="A176" s="19" t="s">
        <v>20</v>
      </c>
      <c r="B176" s="19">
        <v>254</v>
      </c>
      <c r="D176" s="19" t="s">
        <v>14</v>
      </c>
      <c r="E176" s="19">
        <v>113</v>
      </c>
    </row>
    <row r="177" spans="1:5" x14ac:dyDescent="0.2">
      <c r="A177" s="19" t="s">
        <v>20</v>
      </c>
      <c r="B177" s="19">
        <v>176</v>
      </c>
      <c r="D177" s="19" t="s">
        <v>14</v>
      </c>
      <c r="E177" s="19">
        <v>1538</v>
      </c>
    </row>
    <row r="178" spans="1:5" x14ac:dyDescent="0.2">
      <c r="A178" s="19" t="s">
        <v>20</v>
      </c>
      <c r="B178" s="19">
        <v>337</v>
      </c>
      <c r="D178" s="19" t="s">
        <v>14</v>
      </c>
      <c r="E178" s="19">
        <v>9</v>
      </c>
    </row>
    <row r="179" spans="1:5" x14ac:dyDescent="0.2">
      <c r="A179" s="19" t="s">
        <v>20</v>
      </c>
      <c r="B179" s="19">
        <v>107</v>
      </c>
      <c r="D179" s="19" t="s">
        <v>14</v>
      </c>
      <c r="E179" s="19">
        <v>554</v>
      </c>
    </row>
    <row r="180" spans="1:5" x14ac:dyDescent="0.2">
      <c r="A180" s="19" t="s">
        <v>20</v>
      </c>
      <c r="B180" s="19">
        <v>183</v>
      </c>
      <c r="D180" s="19" t="s">
        <v>14</v>
      </c>
      <c r="E180" s="19">
        <v>648</v>
      </c>
    </row>
    <row r="181" spans="1:5" x14ac:dyDescent="0.2">
      <c r="A181" s="19" t="s">
        <v>20</v>
      </c>
      <c r="B181" s="19">
        <v>72</v>
      </c>
      <c r="D181" s="19" t="s">
        <v>14</v>
      </c>
      <c r="E181" s="19">
        <v>21</v>
      </c>
    </row>
    <row r="182" spans="1:5" x14ac:dyDescent="0.2">
      <c r="A182" s="19" t="s">
        <v>20</v>
      </c>
      <c r="B182" s="19">
        <v>295</v>
      </c>
      <c r="D182" s="19" t="s">
        <v>14</v>
      </c>
      <c r="E182" s="19">
        <v>54</v>
      </c>
    </row>
    <row r="183" spans="1:5" x14ac:dyDescent="0.2">
      <c r="A183" s="19" t="s">
        <v>20</v>
      </c>
      <c r="B183" s="19">
        <v>142</v>
      </c>
      <c r="D183" s="19" t="s">
        <v>14</v>
      </c>
      <c r="E183" s="19">
        <v>120</v>
      </c>
    </row>
    <row r="184" spans="1:5" x14ac:dyDescent="0.2">
      <c r="A184" s="19" t="s">
        <v>20</v>
      </c>
      <c r="B184" s="19">
        <v>85</v>
      </c>
      <c r="D184" s="19" t="s">
        <v>14</v>
      </c>
      <c r="E184" s="19">
        <v>579</v>
      </c>
    </row>
    <row r="185" spans="1:5" x14ac:dyDescent="0.2">
      <c r="A185" s="19" t="s">
        <v>20</v>
      </c>
      <c r="B185" s="19">
        <v>659</v>
      </c>
      <c r="D185" s="19" t="s">
        <v>14</v>
      </c>
      <c r="E185" s="19">
        <v>2072</v>
      </c>
    </row>
    <row r="186" spans="1:5" x14ac:dyDescent="0.2">
      <c r="A186" s="19" t="s">
        <v>20</v>
      </c>
      <c r="B186" s="19">
        <v>121</v>
      </c>
      <c r="D186" s="19" t="s">
        <v>14</v>
      </c>
      <c r="E186" s="19">
        <v>0</v>
      </c>
    </row>
    <row r="187" spans="1:5" x14ac:dyDescent="0.2">
      <c r="A187" s="19" t="s">
        <v>20</v>
      </c>
      <c r="B187" s="19">
        <v>3742</v>
      </c>
      <c r="D187" s="19" t="s">
        <v>14</v>
      </c>
      <c r="E187" s="19">
        <v>1796</v>
      </c>
    </row>
    <row r="188" spans="1:5" x14ac:dyDescent="0.2">
      <c r="A188" s="19" t="s">
        <v>20</v>
      </c>
      <c r="B188" s="19">
        <v>223</v>
      </c>
      <c r="D188" s="19" t="s">
        <v>14</v>
      </c>
      <c r="E188" s="19">
        <v>62</v>
      </c>
    </row>
    <row r="189" spans="1:5" x14ac:dyDescent="0.2">
      <c r="A189" s="19" t="s">
        <v>20</v>
      </c>
      <c r="B189" s="19">
        <v>133</v>
      </c>
      <c r="D189" s="19" t="s">
        <v>14</v>
      </c>
      <c r="E189" s="19">
        <v>347</v>
      </c>
    </row>
    <row r="190" spans="1:5" x14ac:dyDescent="0.2">
      <c r="A190" s="19" t="s">
        <v>20</v>
      </c>
      <c r="B190" s="19">
        <v>5168</v>
      </c>
      <c r="D190" s="19" t="s">
        <v>14</v>
      </c>
      <c r="E190" s="19">
        <v>19</v>
      </c>
    </row>
    <row r="191" spans="1:5" x14ac:dyDescent="0.2">
      <c r="A191" s="19" t="s">
        <v>20</v>
      </c>
      <c r="B191" s="19">
        <v>307</v>
      </c>
      <c r="D191" s="19" t="s">
        <v>14</v>
      </c>
      <c r="E191" s="19">
        <v>1258</v>
      </c>
    </row>
    <row r="192" spans="1:5" x14ac:dyDescent="0.2">
      <c r="A192" s="19" t="s">
        <v>20</v>
      </c>
      <c r="B192" s="19">
        <v>2441</v>
      </c>
      <c r="D192" s="19" t="s">
        <v>14</v>
      </c>
      <c r="E192" s="19">
        <v>362</v>
      </c>
    </row>
    <row r="193" spans="1:5" x14ac:dyDescent="0.2">
      <c r="A193" s="19" t="s">
        <v>20</v>
      </c>
      <c r="B193" s="19">
        <v>1385</v>
      </c>
      <c r="D193" s="19" t="s">
        <v>14</v>
      </c>
      <c r="E193" s="19">
        <v>133</v>
      </c>
    </row>
    <row r="194" spans="1:5" x14ac:dyDescent="0.2">
      <c r="A194" s="19" t="s">
        <v>20</v>
      </c>
      <c r="B194" s="19">
        <v>190</v>
      </c>
      <c r="D194" s="19" t="s">
        <v>14</v>
      </c>
      <c r="E194" s="19">
        <v>846</v>
      </c>
    </row>
    <row r="195" spans="1:5" x14ac:dyDescent="0.2">
      <c r="A195" s="19" t="s">
        <v>20</v>
      </c>
      <c r="B195" s="19">
        <v>470</v>
      </c>
      <c r="D195" s="19" t="s">
        <v>14</v>
      </c>
      <c r="E195" s="19">
        <v>10</v>
      </c>
    </row>
    <row r="196" spans="1:5" x14ac:dyDescent="0.2">
      <c r="A196" s="19" t="s">
        <v>20</v>
      </c>
      <c r="B196" s="19">
        <v>253</v>
      </c>
      <c r="D196" s="19" t="s">
        <v>14</v>
      </c>
      <c r="E196" s="19">
        <v>191</v>
      </c>
    </row>
    <row r="197" spans="1:5" x14ac:dyDescent="0.2">
      <c r="A197" s="19" t="s">
        <v>20</v>
      </c>
      <c r="B197" s="19">
        <v>1113</v>
      </c>
      <c r="D197" s="19" t="s">
        <v>14</v>
      </c>
      <c r="E197" s="19">
        <v>1979</v>
      </c>
    </row>
    <row r="198" spans="1:5" x14ac:dyDescent="0.2">
      <c r="A198" s="19" t="s">
        <v>20</v>
      </c>
      <c r="B198" s="19">
        <v>2283</v>
      </c>
      <c r="D198" s="19" t="s">
        <v>14</v>
      </c>
      <c r="E198" s="19">
        <v>63</v>
      </c>
    </row>
    <row r="199" spans="1:5" x14ac:dyDescent="0.2">
      <c r="A199" s="19" t="s">
        <v>20</v>
      </c>
      <c r="B199" s="19">
        <v>1095</v>
      </c>
      <c r="D199" s="19" t="s">
        <v>14</v>
      </c>
      <c r="E199" s="19">
        <v>6080</v>
      </c>
    </row>
    <row r="200" spans="1:5" x14ac:dyDescent="0.2">
      <c r="A200" s="19" t="s">
        <v>20</v>
      </c>
      <c r="B200" s="19">
        <v>1690</v>
      </c>
      <c r="D200" s="19" t="s">
        <v>14</v>
      </c>
      <c r="E200" s="19">
        <v>80</v>
      </c>
    </row>
    <row r="201" spans="1:5" x14ac:dyDescent="0.2">
      <c r="A201" s="19" t="s">
        <v>20</v>
      </c>
      <c r="B201" s="19">
        <v>191</v>
      </c>
      <c r="D201" s="19" t="s">
        <v>14</v>
      </c>
      <c r="E201" s="19">
        <v>9</v>
      </c>
    </row>
    <row r="202" spans="1:5" x14ac:dyDescent="0.2">
      <c r="A202" s="19" t="s">
        <v>20</v>
      </c>
      <c r="B202" s="19">
        <v>2013</v>
      </c>
      <c r="D202" s="19" t="s">
        <v>14</v>
      </c>
      <c r="E202" s="19">
        <v>1784</v>
      </c>
    </row>
    <row r="203" spans="1:5" x14ac:dyDescent="0.2">
      <c r="A203" s="19" t="s">
        <v>20</v>
      </c>
      <c r="B203" s="19">
        <v>1703</v>
      </c>
      <c r="D203" s="19" t="s">
        <v>14</v>
      </c>
      <c r="E203" s="19">
        <v>243</v>
      </c>
    </row>
    <row r="204" spans="1:5" x14ac:dyDescent="0.2">
      <c r="A204" s="19" t="s">
        <v>20</v>
      </c>
      <c r="B204" s="19">
        <v>80</v>
      </c>
      <c r="D204" s="19" t="s">
        <v>14</v>
      </c>
      <c r="E204" s="19">
        <v>1296</v>
      </c>
    </row>
    <row r="205" spans="1:5" x14ac:dyDescent="0.2">
      <c r="A205" s="19" t="s">
        <v>20</v>
      </c>
      <c r="B205" s="19">
        <v>41</v>
      </c>
      <c r="D205" s="19" t="s">
        <v>14</v>
      </c>
      <c r="E205" s="19">
        <v>77</v>
      </c>
    </row>
    <row r="206" spans="1:5" x14ac:dyDescent="0.2">
      <c r="A206" s="19" t="s">
        <v>20</v>
      </c>
      <c r="B206" s="19">
        <v>187</v>
      </c>
      <c r="D206" s="19" t="s">
        <v>14</v>
      </c>
      <c r="E206" s="19">
        <v>395</v>
      </c>
    </row>
    <row r="207" spans="1:5" x14ac:dyDescent="0.2">
      <c r="A207" s="19" t="s">
        <v>20</v>
      </c>
      <c r="B207" s="19">
        <v>2875</v>
      </c>
      <c r="D207" s="19" t="s">
        <v>14</v>
      </c>
      <c r="E207" s="19">
        <v>49</v>
      </c>
    </row>
    <row r="208" spans="1:5" x14ac:dyDescent="0.2">
      <c r="A208" s="19" t="s">
        <v>20</v>
      </c>
      <c r="B208" s="19">
        <v>88</v>
      </c>
      <c r="D208" s="19" t="s">
        <v>14</v>
      </c>
      <c r="E208" s="19">
        <v>180</v>
      </c>
    </row>
    <row r="209" spans="1:5" x14ac:dyDescent="0.2">
      <c r="A209" s="19" t="s">
        <v>20</v>
      </c>
      <c r="B209" s="19">
        <v>191</v>
      </c>
      <c r="D209" s="19" t="s">
        <v>14</v>
      </c>
      <c r="E209" s="19">
        <v>2690</v>
      </c>
    </row>
    <row r="210" spans="1:5" x14ac:dyDescent="0.2">
      <c r="A210" s="19" t="s">
        <v>20</v>
      </c>
      <c r="B210" s="19">
        <v>139</v>
      </c>
      <c r="D210" s="19" t="s">
        <v>14</v>
      </c>
      <c r="E210" s="19">
        <v>2779</v>
      </c>
    </row>
    <row r="211" spans="1:5" x14ac:dyDescent="0.2">
      <c r="A211" s="19" t="s">
        <v>20</v>
      </c>
      <c r="B211" s="19">
        <v>186</v>
      </c>
      <c r="D211" s="19" t="s">
        <v>14</v>
      </c>
      <c r="E211" s="19">
        <v>92</v>
      </c>
    </row>
    <row r="212" spans="1:5" x14ac:dyDescent="0.2">
      <c r="A212" s="19" t="s">
        <v>20</v>
      </c>
      <c r="B212" s="19">
        <v>112</v>
      </c>
      <c r="D212" s="19" t="s">
        <v>14</v>
      </c>
      <c r="E212" s="19">
        <v>1028</v>
      </c>
    </row>
    <row r="213" spans="1:5" x14ac:dyDescent="0.2">
      <c r="A213" s="19" t="s">
        <v>20</v>
      </c>
      <c r="B213" s="19">
        <v>101</v>
      </c>
      <c r="D213" s="19" t="s">
        <v>14</v>
      </c>
      <c r="E213" s="19">
        <v>26</v>
      </c>
    </row>
    <row r="214" spans="1:5" x14ac:dyDescent="0.2">
      <c r="A214" s="19" t="s">
        <v>20</v>
      </c>
      <c r="B214" s="19">
        <v>206</v>
      </c>
      <c r="D214" s="19" t="s">
        <v>14</v>
      </c>
      <c r="E214" s="19">
        <v>1790</v>
      </c>
    </row>
    <row r="215" spans="1:5" x14ac:dyDescent="0.2">
      <c r="A215" s="19" t="s">
        <v>20</v>
      </c>
      <c r="B215" s="19">
        <v>154</v>
      </c>
      <c r="D215" s="19" t="s">
        <v>14</v>
      </c>
      <c r="E215" s="19">
        <v>37</v>
      </c>
    </row>
    <row r="216" spans="1:5" x14ac:dyDescent="0.2">
      <c r="A216" s="19" t="s">
        <v>20</v>
      </c>
      <c r="B216" s="19">
        <v>5966</v>
      </c>
      <c r="D216" s="19" t="s">
        <v>14</v>
      </c>
      <c r="E216" s="19">
        <v>35</v>
      </c>
    </row>
    <row r="217" spans="1:5" x14ac:dyDescent="0.2">
      <c r="A217" s="19" t="s">
        <v>20</v>
      </c>
      <c r="B217" s="19">
        <v>169</v>
      </c>
      <c r="D217" s="19" t="s">
        <v>14</v>
      </c>
      <c r="E217" s="19">
        <v>558</v>
      </c>
    </row>
    <row r="218" spans="1:5" x14ac:dyDescent="0.2">
      <c r="A218" s="19" t="s">
        <v>20</v>
      </c>
      <c r="B218" s="19">
        <v>2106</v>
      </c>
      <c r="D218" s="19" t="s">
        <v>14</v>
      </c>
      <c r="E218" s="19">
        <v>64</v>
      </c>
    </row>
    <row r="219" spans="1:5" x14ac:dyDescent="0.2">
      <c r="A219" s="19" t="s">
        <v>20</v>
      </c>
      <c r="B219" s="19">
        <v>131</v>
      </c>
      <c r="D219" s="19" t="s">
        <v>14</v>
      </c>
      <c r="E219" s="19">
        <v>245</v>
      </c>
    </row>
    <row r="220" spans="1:5" x14ac:dyDescent="0.2">
      <c r="A220" s="19" t="s">
        <v>20</v>
      </c>
      <c r="B220" s="19">
        <v>84</v>
      </c>
      <c r="D220" s="19" t="s">
        <v>14</v>
      </c>
      <c r="E220" s="19">
        <v>71</v>
      </c>
    </row>
    <row r="221" spans="1:5" x14ac:dyDescent="0.2">
      <c r="A221" s="19" t="s">
        <v>20</v>
      </c>
      <c r="B221" s="19">
        <v>155</v>
      </c>
      <c r="D221" s="19" t="s">
        <v>14</v>
      </c>
      <c r="E221" s="19">
        <v>42</v>
      </c>
    </row>
    <row r="222" spans="1:5" x14ac:dyDescent="0.2">
      <c r="A222" s="19" t="s">
        <v>20</v>
      </c>
      <c r="B222" s="19">
        <v>189</v>
      </c>
      <c r="D222" s="19" t="s">
        <v>14</v>
      </c>
      <c r="E222" s="19">
        <v>156</v>
      </c>
    </row>
    <row r="223" spans="1:5" x14ac:dyDescent="0.2">
      <c r="A223" s="19" t="s">
        <v>20</v>
      </c>
      <c r="B223" s="19">
        <v>4799</v>
      </c>
      <c r="D223" s="19" t="s">
        <v>14</v>
      </c>
      <c r="E223" s="19">
        <v>1368</v>
      </c>
    </row>
    <row r="224" spans="1:5" x14ac:dyDescent="0.2">
      <c r="A224" s="19" t="s">
        <v>20</v>
      </c>
      <c r="B224" s="19">
        <v>1137</v>
      </c>
      <c r="D224" s="19" t="s">
        <v>14</v>
      </c>
      <c r="E224" s="19">
        <v>102</v>
      </c>
    </row>
    <row r="225" spans="1:5" x14ac:dyDescent="0.2">
      <c r="A225" s="19" t="s">
        <v>20</v>
      </c>
      <c r="B225" s="19">
        <v>1152</v>
      </c>
      <c r="D225" s="19" t="s">
        <v>14</v>
      </c>
      <c r="E225" s="19">
        <v>86</v>
      </c>
    </row>
    <row r="226" spans="1:5" x14ac:dyDescent="0.2">
      <c r="A226" s="19" t="s">
        <v>20</v>
      </c>
      <c r="B226" s="19">
        <v>50</v>
      </c>
      <c r="D226" s="19" t="s">
        <v>14</v>
      </c>
      <c r="E226" s="19">
        <v>253</v>
      </c>
    </row>
    <row r="227" spans="1:5" x14ac:dyDescent="0.2">
      <c r="A227" s="19" t="s">
        <v>20</v>
      </c>
      <c r="B227" s="19">
        <v>3059</v>
      </c>
      <c r="D227" s="19" t="s">
        <v>14</v>
      </c>
      <c r="E227" s="19">
        <v>157</v>
      </c>
    </row>
    <row r="228" spans="1:5" x14ac:dyDescent="0.2">
      <c r="A228" s="19" t="s">
        <v>20</v>
      </c>
      <c r="B228" s="19">
        <v>34</v>
      </c>
      <c r="D228" s="19" t="s">
        <v>14</v>
      </c>
      <c r="E228" s="19">
        <v>183</v>
      </c>
    </row>
    <row r="229" spans="1:5" x14ac:dyDescent="0.2">
      <c r="A229" s="19" t="s">
        <v>20</v>
      </c>
      <c r="B229" s="19">
        <v>220</v>
      </c>
      <c r="D229" s="19" t="s">
        <v>14</v>
      </c>
      <c r="E229" s="19">
        <v>82</v>
      </c>
    </row>
    <row r="230" spans="1:5" x14ac:dyDescent="0.2">
      <c r="A230" s="19" t="s">
        <v>20</v>
      </c>
      <c r="B230" s="19">
        <v>1604</v>
      </c>
      <c r="D230" s="19" t="s">
        <v>14</v>
      </c>
      <c r="E230" s="19">
        <v>1</v>
      </c>
    </row>
    <row r="231" spans="1:5" x14ac:dyDescent="0.2">
      <c r="A231" s="19" t="s">
        <v>20</v>
      </c>
      <c r="B231" s="19">
        <v>454</v>
      </c>
      <c r="D231" s="19" t="s">
        <v>14</v>
      </c>
      <c r="E231" s="19">
        <v>1198</v>
      </c>
    </row>
    <row r="232" spans="1:5" x14ac:dyDescent="0.2">
      <c r="A232" s="19" t="s">
        <v>20</v>
      </c>
      <c r="B232" s="19">
        <v>123</v>
      </c>
      <c r="D232" s="19" t="s">
        <v>14</v>
      </c>
      <c r="E232" s="19">
        <v>648</v>
      </c>
    </row>
    <row r="233" spans="1:5" x14ac:dyDescent="0.2">
      <c r="A233" s="19" t="s">
        <v>20</v>
      </c>
      <c r="B233" s="19">
        <v>299</v>
      </c>
      <c r="D233" s="19" t="s">
        <v>14</v>
      </c>
      <c r="E233" s="19">
        <v>64</v>
      </c>
    </row>
    <row r="234" spans="1:5" x14ac:dyDescent="0.2">
      <c r="A234" s="19" t="s">
        <v>20</v>
      </c>
      <c r="B234" s="19">
        <v>2237</v>
      </c>
      <c r="D234" s="19" t="s">
        <v>14</v>
      </c>
      <c r="E234" s="19">
        <v>62</v>
      </c>
    </row>
    <row r="235" spans="1:5" x14ac:dyDescent="0.2">
      <c r="A235" s="19" t="s">
        <v>20</v>
      </c>
      <c r="B235" s="19">
        <v>645</v>
      </c>
      <c r="D235" s="19" t="s">
        <v>14</v>
      </c>
      <c r="E235" s="19">
        <v>750</v>
      </c>
    </row>
    <row r="236" spans="1:5" x14ac:dyDescent="0.2">
      <c r="A236" s="19" t="s">
        <v>20</v>
      </c>
      <c r="B236" s="19">
        <v>484</v>
      </c>
      <c r="D236" s="19" t="s">
        <v>14</v>
      </c>
      <c r="E236" s="19">
        <v>105</v>
      </c>
    </row>
    <row r="237" spans="1:5" x14ac:dyDescent="0.2">
      <c r="A237" s="19" t="s">
        <v>20</v>
      </c>
      <c r="B237" s="19">
        <v>154</v>
      </c>
      <c r="D237" s="19" t="s">
        <v>14</v>
      </c>
      <c r="E237" s="19">
        <v>2604</v>
      </c>
    </row>
    <row r="238" spans="1:5" x14ac:dyDescent="0.2">
      <c r="A238" s="19" t="s">
        <v>20</v>
      </c>
      <c r="B238" s="19">
        <v>82</v>
      </c>
      <c r="D238" s="19" t="s">
        <v>14</v>
      </c>
      <c r="E238" s="19">
        <v>65</v>
      </c>
    </row>
    <row r="239" spans="1:5" x14ac:dyDescent="0.2">
      <c r="A239" s="19" t="s">
        <v>20</v>
      </c>
      <c r="B239" s="19">
        <v>134</v>
      </c>
      <c r="D239" s="19" t="s">
        <v>14</v>
      </c>
      <c r="E239" s="19">
        <v>94</v>
      </c>
    </row>
    <row r="240" spans="1:5" x14ac:dyDescent="0.2">
      <c r="A240" s="19" t="s">
        <v>20</v>
      </c>
      <c r="B240" s="19">
        <v>5203</v>
      </c>
      <c r="D240" s="19" t="s">
        <v>14</v>
      </c>
      <c r="E240" s="19">
        <v>257</v>
      </c>
    </row>
    <row r="241" spans="1:5" x14ac:dyDescent="0.2">
      <c r="A241" s="19" t="s">
        <v>20</v>
      </c>
      <c r="B241" s="19">
        <v>94</v>
      </c>
      <c r="D241" s="19" t="s">
        <v>14</v>
      </c>
      <c r="E241" s="19">
        <v>2928</v>
      </c>
    </row>
    <row r="242" spans="1:5" x14ac:dyDescent="0.2">
      <c r="A242" s="19" t="s">
        <v>20</v>
      </c>
      <c r="B242" s="19">
        <v>205</v>
      </c>
      <c r="D242" s="19" t="s">
        <v>14</v>
      </c>
      <c r="E242" s="19">
        <v>4697</v>
      </c>
    </row>
    <row r="243" spans="1:5" x14ac:dyDescent="0.2">
      <c r="A243" s="19" t="s">
        <v>20</v>
      </c>
      <c r="B243" s="19">
        <v>92</v>
      </c>
      <c r="D243" s="19" t="s">
        <v>14</v>
      </c>
      <c r="E243" s="19">
        <v>2915</v>
      </c>
    </row>
    <row r="244" spans="1:5" x14ac:dyDescent="0.2">
      <c r="A244" s="19" t="s">
        <v>20</v>
      </c>
      <c r="B244" s="19">
        <v>219</v>
      </c>
      <c r="D244" s="19" t="s">
        <v>14</v>
      </c>
      <c r="E244" s="19">
        <v>18</v>
      </c>
    </row>
    <row r="245" spans="1:5" x14ac:dyDescent="0.2">
      <c r="A245" s="19" t="s">
        <v>20</v>
      </c>
      <c r="B245" s="19">
        <v>2526</v>
      </c>
      <c r="D245" s="19" t="s">
        <v>14</v>
      </c>
      <c r="E245" s="19">
        <v>602</v>
      </c>
    </row>
    <row r="246" spans="1:5" x14ac:dyDescent="0.2">
      <c r="A246" s="19" t="s">
        <v>20</v>
      </c>
      <c r="B246" s="19">
        <v>94</v>
      </c>
      <c r="D246" s="19" t="s">
        <v>14</v>
      </c>
      <c r="E246" s="19">
        <v>1</v>
      </c>
    </row>
    <row r="247" spans="1:5" x14ac:dyDescent="0.2">
      <c r="A247" s="19" t="s">
        <v>20</v>
      </c>
      <c r="B247" s="19">
        <v>1713</v>
      </c>
      <c r="D247" s="19" t="s">
        <v>14</v>
      </c>
      <c r="E247" s="19">
        <v>3868</v>
      </c>
    </row>
    <row r="248" spans="1:5" x14ac:dyDescent="0.2">
      <c r="A248" s="19" t="s">
        <v>20</v>
      </c>
      <c r="B248" s="19">
        <v>249</v>
      </c>
      <c r="D248" s="19" t="s">
        <v>14</v>
      </c>
      <c r="E248" s="19">
        <v>504</v>
      </c>
    </row>
    <row r="249" spans="1:5" x14ac:dyDescent="0.2">
      <c r="A249" s="19" t="s">
        <v>20</v>
      </c>
      <c r="B249" s="19">
        <v>192</v>
      </c>
      <c r="D249" s="19" t="s">
        <v>14</v>
      </c>
      <c r="E249" s="19">
        <v>14</v>
      </c>
    </row>
    <row r="250" spans="1:5" x14ac:dyDescent="0.2">
      <c r="A250" s="19" t="s">
        <v>20</v>
      </c>
      <c r="B250" s="19">
        <v>247</v>
      </c>
      <c r="D250" s="19" t="s">
        <v>14</v>
      </c>
      <c r="E250" s="19">
        <v>750</v>
      </c>
    </row>
    <row r="251" spans="1:5" x14ac:dyDescent="0.2">
      <c r="A251" s="19" t="s">
        <v>20</v>
      </c>
      <c r="B251" s="19">
        <v>2293</v>
      </c>
      <c r="D251" s="19" t="s">
        <v>14</v>
      </c>
      <c r="E251" s="19">
        <v>77</v>
      </c>
    </row>
    <row r="252" spans="1:5" x14ac:dyDescent="0.2">
      <c r="A252" s="19" t="s">
        <v>20</v>
      </c>
      <c r="B252" s="19">
        <v>3131</v>
      </c>
      <c r="D252" s="19" t="s">
        <v>14</v>
      </c>
      <c r="E252" s="19">
        <v>752</v>
      </c>
    </row>
    <row r="253" spans="1:5" x14ac:dyDescent="0.2">
      <c r="A253" s="19" t="s">
        <v>20</v>
      </c>
      <c r="B253" s="19">
        <v>143</v>
      </c>
      <c r="D253" s="19" t="s">
        <v>14</v>
      </c>
      <c r="E253" s="19">
        <v>131</v>
      </c>
    </row>
    <row r="254" spans="1:5" x14ac:dyDescent="0.2">
      <c r="A254" s="19" t="s">
        <v>20</v>
      </c>
      <c r="B254" s="19">
        <v>296</v>
      </c>
      <c r="D254" s="19" t="s">
        <v>14</v>
      </c>
      <c r="E254" s="19">
        <v>87</v>
      </c>
    </row>
    <row r="255" spans="1:5" x14ac:dyDescent="0.2">
      <c r="A255" s="19" t="s">
        <v>20</v>
      </c>
      <c r="B255" s="19">
        <v>170</v>
      </c>
      <c r="D255" s="19" t="s">
        <v>14</v>
      </c>
      <c r="E255" s="19">
        <v>1063</v>
      </c>
    </row>
    <row r="256" spans="1:5" x14ac:dyDescent="0.2">
      <c r="A256" s="19" t="s">
        <v>20</v>
      </c>
      <c r="B256" s="19">
        <v>86</v>
      </c>
      <c r="D256" s="19" t="s">
        <v>14</v>
      </c>
      <c r="E256" s="19">
        <v>76</v>
      </c>
    </row>
    <row r="257" spans="1:5" x14ac:dyDescent="0.2">
      <c r="A257" s="19" t="s">
        <v>20</v>
      </c>
      <c r="B257" s="19">
        <v>6286</v>
      </c>
      <c r="D257" s="19" t="s">
        <v>14</v>
      </c>
      <c r="E257" s="19">
        <v>4428</v>
      </c>
    </row>
    <row r="258" spans="1:5" x14ac:dyDescent="0.2">
      <c r="A258" s="19" t="s">
        <v>20</v>
      </c>
      <c r="B258" s="19">
        <v>3727</v>
      </c>
      <c r="D258" s="19" t="s">
        <v>14</v>
      </c>
      <c r="E258" s="19">
        <v>58</v>
      </c>
    </row>
    <row r="259" spans="1:5" x14ac:dyDescent="0.2">
      <c r="A259" s="19" t="s">
        <v>20</v>
      </c>
      <c r="B259" s="19">
        <v>1605</v>
      </c>
      <c r="D259" s="19" t="s">
        <v>14</v>
      </c>
      <c r="E259" s="19">
        <v>111</v>
      </c>
    </row>
    <row r="260" spans="1:5" x14ac:dyDescent="0.2">
      <c r="A260" s="19" t="s">
        <v>20</v>
      </c>
      <c r="B260" s="19">
        <v>2120</v>
      </c>
      <c r="D260" s="19" t="s">
        <v>14</v>
      </c>
      <c r="E260" s="19">
        <v>2955</v>
      </c>
    </row>
    <row r="261" spans="1:5" x14ac:dyDescent="0.2">
      <c r="A261" s="19" t="s">
        <v>20</v>
      </c>
      <c r="B261" s="19">
        <v>50</v>
      </c>
      <c r="D261" s="19" t="s">
        <v>14</v>
      </c>
      <c r="E261" s="19">
        <v>1657</v>
      </c>
    </row>
    <row r="262" spans="1:5" x14ac:dyDescent="0.2">
      <c r="A262" s="19" t="s">
        <v>20</v>
      </c>
      <c r="B262" s="19">
        <v>2080</v>
      </c>
      <c r="D262" s="19" t="s">
        <v>14</v>
      </c>
      <c r="E262" s="19">
        <v>926</v>
      </c>
    </row>
    <row r="263" spans="1:5" x14ac:dyDescent="0.2">
      <c r="A263" s="19" t="s">
        <v>20</v>
      </c>
      <c r="B263" s="19">
        <v>2105</v>
      </c>
      <c r="D263" s="19" t="s">
        <v>14</v>
      </c>
      <c r="E263" s="19">
        <v>77</v>
      </c>
    </row>
    <row r="264" spans="1:5" x14ac:dyDescent="0.2">
      <c r="A264" s="19" t="s">
        <v>20</v>
      </c>
      <c r="B264" s="19">
        <v>2436</v>
      </c>
      <c r="D264" s="19" t="s">
        <v>14</v>
      </c>
      <c r="E264" s="19">
        <v>1748</v>
      </c>
    </row>
    <row r="265" spans="1:5" x14ac:dyDescent="0.2">
      <c r="A265" s="19" t="s">
        <v>20</v>
      </c>
      <c r="B265" s="19">
        <v>80</v>
      </c>
      <c r="D265" s="19" t="s">
        <v>14</v>
      </c>
      <c r="E265" s="19">
        <v>79</v>
      </c>
    </row>
    <row r="266" spans="1:5" x14ac:dyDescent="0.2">
      <c r="A266" s="19" t="s">
        <v>20</v>
      </c>
      <c r="B266" s="19">
        <v>42</v>
      </c>
      <c r="D266" s="19" t="s">
        <v>14</v>
      </c>
      <c r="E266" s="19">
        <v>889</v>
      </c>
    </row>
    <row r="267" spans="1:5" x14ac:dyDescent="0.2">
      <c r="A267" s="19" t="s">
        <v>20</v>
      </c>
      <c r="B267" s="19">
        <v>139</v>
      </c>
      <c r="D267" s="19" t="s">
        <v>14</v>
      </c>
      <c r="E267" s="19">
        <v>56</v>
      </c>
    </row>
    <row r="268" spans="1:5" x14ac:dyDescent="0.2">
      <c r="A268" s="19" t="s">
        <v>20</v>
      </c>
      <c r="B268" s="19">
        <v>159</v>
      </c>
      <c r="D268" s="19" t="s">
        <v>14</v>
      </c>
      <c r="E268" s="19">
        <v>1</v>
      </c>
    </row>
    <row r="269" spans="1:5" x14ac:dyDescent="0.2">
      <c r="A269" s="19" t="s">
        <v>20</v>
      </c>
      <c r="B269" s="19">
        <v>381</v>
      </c>
      <c r="D269" s="19" t="s">
        <v>14</v>
      </c>
      <c r="E269" s="19">
        <v>83</v>
      </c>
    </row>
    <row r="270" spans="1:5" x14ac:dyDescent="0.2">
      <c r="A270" s="19" t="s">
        <v>20</v>
      </c>
      <c r="B270" s="19">
        <v>194</v>
      </c>
      <c r="D270" s="19" t="s">
        <v>14</v>
      </c>
      <c r="E270" s="19">
        <v>2025</v>
      </c>
    </row>
    <row r="271" spans="1:5" x14ac:dyDescent="0.2">
      <c r="A271" s="19" t="s">
        <v>20</v>
      </c>
      <c r="B271" s="19">
        <v>106</v>
      </c>
      <c r="D271" s="19" t="s">
        <v>14</v>
      </c>
      <c r="E271" s="19">
        <v>14</v>
      </c>
    </row>
    <row r="272" spans="1:5" x14ac:dyDescent="0.2">
      <c r="A272" s="19" t="s">
        <v>20</v>
      </c>
      <c r="B272" s="19">
        <v>142</v>
      </c>
      <c r="D272" s="19" t="s">
        <v>14</v>
      </c>
      <c r="E272" s="19">
        <v>656</v>
      </c>
    </row>
    <row r="273" spans="1:5" x14ac:dyDescent="0.2">
      <c r="A273" s="19" t="s">
        <v>20</v>
      </c>
      <c r="B273" s="19">
        <v>211</v>
      </c>
      <c r="D273" s="19" t="s">
        <v>14</v>
      </c>
      <c r="E273" s="19">
        <v>1596</v>
      </c>
    </row>
    <row r="274" spans="1:5" x14ac:dyDescent="0.2">
      <c r="A274" s="19" t="s">
        <v>20</v>
      </c>
      <c r="B274" s="19">
        <v>2756</v>
      </c>
      <c r="D274" s="19" t="s">
        <v>14</v>
      </c>
      <c r="E274" s="19">
        <v>10</v>
      </c>
    </row>
    <row r="275" spans="1:5" x14ac:dyDescent="0.2">
      <c r="A275" s="19" t="s">
        <v>20</v>
      </c>
      <c r="B275" s="19">
        <v>173</v>
      </c>
      <c r="D275" s="19" t="s">
        <v>14</v>
      </c>
      <c r="E275" s="19">
        <v>1121</v>
      </c>
    </row>
    <row r="276" spans="1:5" x14ac:dyDescent="0.2">
      <c r="A276" s="19" t="s">
        <v>20</v>
      </c>
      <c r="B276" s="19">
        <v>87</v>
      </c>
      <c r="D276" s="19" t="s">
        <v>14</v>
      </c>
      <c r="E276" s="19">
        <v>15</v>
      </c>
    </row>
    <row r="277" spans="1:5" x14ac:dyDescent="0.2">
      <c r="A277" s="19" t="s">
        <v>20</v>
      </c>
      <c r="B277" s="19">
        <v>1572</v>
      </c>
      <c r="D277" s="19" t="s">
        <v>14</v>
      </c>
      <c r="E277" s="19">
        <v>191</v>
      </c>
    </row>
    <row r="278" spans="1:5" x14ac:dyDescent="0.2">
      <c r="A278" s="19" t="s">
        <v>20</v>
      </c>
      <c r="B278" s="19">
        <v>2346</v>
      </c>
      <c r="D278" s="19" t="s">
        <v>14</v>
      </c>
      <c r="E278" s="19">
        <v>16</v>
      </c>
    </row>
    <row r="279" spans="1:5" x14ac:dyDescent="0.2">
      <c r="A279" s="19" t="s">
        <v>20</v>
      </c>
      <c r="B279" s="19">
        <v>115</v>
      </c>
      <c r="D279" s="19" t="s">
        <v>14</v>
      </c>
      <c r="E279" s="19">
        <v>17</v>
      </c>
    </row>
    <row r="280" spans="1:5" x14ac:dyDescent="0.2">
      <c r="A280" s="19" t="s">
        <v>20</v>
      </c>
      <c r="B280" s="19">
        <v>85</v>
      </c>
      <c r="D280" s="19" t="s">
        <v>14</v>
      </c>
      <c r="E280" s="19">
        <v>34</v>
      </c>
    </row>
    <row r="281" spans="1:5" x14ac:dyDescent="0.2">
      <c r="A281" s="19" t="s">
        <v>20</v>
      </c>
      <c r="B281" s="19">
        <v>144</v>
      </c>
      <c r="D281" s="19" t="s">
        <v>14</v>
      </c>
      <c r="E281" s="19">
        <v>1</v>
      </c>
    </row>
    <row r="282" spans="1:5" x14ac:dyDescent="0.2">
      <c r="A282" s="19" t="s">
        <v>20</v>
      </c>
      <c r="B282" s="19">
        <v>2443</v>
      </c>
      <c r="D282" s="19" t="s">
        <v>14</v>
      </c>
      <c r="E282" s="19">
        <v>1274</v>
      </c>
    </row>
    <row r="283" spans="1:5" x14ac:dyDescent="0.2">
      <c r="A283" s="19" t="s">
        <v>20</v>
      </c>
      <c r="B283" s="19">
        <v>64</v>
      </c>
      <c r="D283" s="19" t="s">
        <v>14</v>
      </c>
      <c r="E283" s="19">
        <v>210</v>
      </c>
    </row>
    <row r="284" spans="1:5" x14ac:dyDescent="0.2">
      <c r="A284" s="19" t="s">
        <v>20</v>
      </c>
      <c r="B284" s="19">
        <v>268</v>
      </c>
      <c r="D284" s="19" t="s">
        <v>14</v>
      </c>
      <c r="E284" s="19">
        <v>248</v>
      </c>
    </row>
    <row r="285" spans="1:5" x14ac:dyDescent="0.2">
      <c r="A285" s="19" t="s">
        <v>20</v>
      </c>
      <c r="B285" s="19">
        <v>195</v>
      </c>
      <c r="D285" s="19" t="s">
        <v>14</v>
      </c>
      <c r="E285" s="19">
        <v>513</v>
      </c>
    </row>
    <row r="286" spans="1:5" x14ac:dyDescent="0.2">
      <c r="A286" s="19" t="s">
        <v>20</v>
      </c>
      <c r="B286" s="19">
        <v>186</v>
      </c>
      <c r="D286" s="19" t="s">
        <v>14</v>
      </c>
      <c r="E286" s="19">
        <v>3410</v>
      </c>
    </row>
    <row r="287" spans="1:5" x14ac:dyDescent="0.2">
      <c r="A287" s="19" t="s">
        <v>20</v>
      </c>
      <c r="B287" s="19">
        <v>460</v>
      </c>
      <c r="D287" s="19" t="s">
        <v>14</v>
      </c>
      <c r="E287" s="19">
        <v>10</v>
      </c>
    </row>
    <row r="288" spans="1:5" x14ac:dyDescent="0.2">
      <c r="A288" s="19" t="s">
        <v>20</v>
      </c>
      <c r="B288" s="19">
        <v>2528</v>
      </c>
      <c r="D288" s="19" t="s">
        <v>14</v>
      </c>
      <c r="E288" s="19">
        <v>2201</v>
      </c>
    </row>
    <row r="289" spans="1:5" x14ac:dyDescent="0.2">
      <c r="A289" s="19" t="s">
        <v>20</v>
      </c>
      <c r="B289" s="19">
        <v>3657</v>
      </c>
      <c r="D289" s="19" t="s">
        <v>14</v>
      </c>
      <c r="E289" s="19">
        <v>676</v>
      </c>
    </row>
    <row r="290" spans="1:5" x14ac:dyDescent="0.2">
      <c r="A290" s="19" t="s">
        <v>20</v>
      </c>
      <c r="B290" s="19">
        <v>131</v>
      </c>
      <c r="D290" s="19" t="s">
        <v>14</v>
      </c>
      <c r="E290" s="19">
        <v>831</v>
      </c>
    </row>
    <row r="291" spans="1:5" x14ac:dyDescent="0.2">
      <c r="A291" s="19" t="s">
        <v>20</v>
      </c>
      <c r="B291" s="19">
        <v>239</v>
      </c>
      <c r="D291" s="19" t="s">
        <v>14</v>
      </c>
      <c r="E291" s="19">
        <v>859</v>
      </c>
    </row>
    <row r="292" spans="1:5" x14ac:dyDescent="0.2">
      <c r="A292" s="19" t="s">
        <v>20</v>
      </c>
      <c r="B292" s="19">
        <v>78</v>
      </c>
      <c r="D292" s="19" t="s">
        <v>14</v>
      </c>
      <c r="E292" s="19">
        <v>45</v>
      </c>
    </row>
    <row r="293" spans="1:5" x14ac:dyDescent="0.2">
      <c r="A293" s="19" t="s">
        <v>20</v>
      </c>
      <c r="B293" s="19">
        <v>1773</v>
      </c>
      <c r="D293" s="19" t="s">
        <v>14</v>
      </c>
      <c r="E293" s="19">
        <v>6</v>
      </c>
    </row>
    <row r="294" spans="1:5" x14ac:dyDescent="0.2">
      <c r="A294" s="19" t="s">
        <v>20</v>
      </c>
      <c r="B294" s="19">
        <v>32</v>
      </c>
      <c r="D294" s="19" t="s">
        <v>14</v>
      </c>
      <c r="E294" s="19">
        <v>7</v>
      </c>
    </row>
    <row r="295" spans="1:5" x14ac:dyDescent="0.2">
      <c r="A295" s="19" t="s">
        <v>20</v>
      </c>
      <c r="B295" s="19">
        <v>369</v>
      </c>
      <c r="D295" s="19" t="s">
        <v>14</v>
      </c>
      <c r="E295" s="19">
        <v>31</v>
      </c>
    </row>
    <row r="296" spans="1:5" x14ac:dyDescent="0.2">
      <c r="A296" s="19" t="s">
        <v>20</v>
      </c>
      <c r="B296" s="19">
        <v>89</v>
      </c>
      <c r="D296" s="19" t="s">
        <v>14</v>
      </c>
      <c r="E296" s="19">
        <v>78</v>
      </c>
    </row>
    <row r="297" spans="1:5" x14ac:dyDescent="0.2">
      <c r="A297" s="19" t="s">
        <v>20</v>
      </c>
      <c r="B297" s="19">
        <v>147</v>
      </c>
      <c r="D297" s="19" t="s">
        <v>14</v>
      </c>
      <c r="E297" s="19">
        <v>1225</v>
      </c>
    </row>
    <row r="298" spans="1:5" x14ac:dyDescent="0.2">
      <c r="A298" s="19" t="s">
        <v>20</v>
      </c>
      <c r="B298" s="19">
        <v>126</v>
      </c>
      <c r="D298" s="19" t="s">
        <v>14</v>
      </c>
      <c r="E298" s="19">
        <v>1</v>
      </c>
    </row>
    <row r="299" spans="1:5" x14ac:dyDescent="0.2">
      <c r="A299" s="19" t="s">
        <v>20</v>
      </c>
      <c r="B299" s="19">
        <v>2218</v>
      </c>
      <c r="D299" s="19" t="s">
        <v>14</v>
      </c>
      <c r="E299" s="19">
        <v>67</v>
      </c>
    </row>
    <row r="300" spans="1:5" x14ac:dyDescent="0.2">
      <c r="A300" s="19" t="s">
        <v>20</v>
      </c>
      <c r="B300" s="19">
        <v>202</v>
      </c>
      <c r="D300" s="19" t="s">
        <v>14</v>
      </c>
      <c r="E300" s="19">
        <v>19</v>
      </c>
    </row>
    <row r="301" spans="1:5" x14ac:dyDescent="0.2">
      <c r="A301" s="19" t="s">
        <v>20</v>
      </c>
      <c r="B301" s="19">
        <v>140</v>
      </c>
      <c r="D301" s="19" t="s">
        <v>14</v>
      </c>
      <c r="E301" s="19">
        <v>2108</v>
      </c>
    </row>
    <row r="302" spans="1:5" x14ac:dyDescent="0.2">
      <c r="A302" s="19" t="s">
        <v>20</v>
      </c>
      <c r="B302" s="19">
        <v>1052</v>
      </c>
      <c r="D302" s="19" t="s">
        <v>14</v>
      </c>
      <c r="E302" s="19">
        <v>679</v>
      </c>
    </row>
    <row r="303" spans="1:5" x14ac:dyDescent="0.2">
      <c r="A303" s="19" t="s">
        <v>20</v>
      </c>
      <c r="B303" s="19">
        <v>247</v>
      </c>
      <c r="D303" s="19" t="s">
        <v>14</v>
      </c>
      <c r="E303" s="19">
        <v>36</v>
      </c>
    </row>
    <row r="304" spans="1:5" x14ac:dyDescent="0.2">
      <c r="A304" s="19" t="s">
        <v>20</v>
      </c>
      <c r="B304" s="19">
        <v>84</v>
      </c>
      <c r="D304" s="19" t="s">
        <v>14</v>
      </c>
      <c r="E304" s="19">
        <v>47</v>
      </c>
    </row>
    <row r="305" spans="1:5" x14ac:dyDescent="0.2">
      <c r="A305" s="19" t="s">
        <v>20</v>
      </c>
      <c r="B305" s="19">
        <v>88</v>
      </c>
      <c r="D305" s="19" t="s">
        <v>14</v>
      </c>
      <c r="E305" s="19">
        <v>70</v>
      </c>
    </row>
    <row r="306" spans="1:5" x14ac:dyDescent="0.2">
      <c r="A306" s="19" t="s">
        <v>20</v>
      </c>
      <c r="B306" s="19">
        <v>156</v>
      </c>
      <c r="D306" s="19" t="s">
        <v>14</v>
      </c>
      <c r="E306" s="19">
        <v>154</v>
      </c>
    </row>
    <row r="307" spans="1:5" x14ac:dyDescent="0.2">
      <c r="A307" s="19" t="s">
        <v>20</v>
      </c>
      <c r="B307" s="19">
        <v>2985</v>
      </c>
      <c r="D307" s="19" t="s">
        <v>14</v>
      </c>
      <c r="E307" s="19">
        <v>22</v>
      </c>
    </row>
    <row r="308" spans="1:5" x14ac:dyDescent="0.2">
      <c r="A308" s="19" t="s">
        <v>20</v>
      </c>
      <c r="B308" s="19">
        <v>762</v>
      </c>
      <c r="D308" s="19" t="s">
        <v>14</v>
      </c>
      <c r="E308" s="19">
        <v>1758</v>
      </c>
    </row>
    <row r="309" spans="1:5" x14ac:dyDescent="0.2">
      <c r="A309" s="19" t="s">
        <v>20</v>
      </c>
      <c r="B309" s="19">
        <v>554</v>
      </c>
      <c r="D309" s="19" t="s">
        <v>14</v>
      </c>
      <c r="E309" s="19">
        <v>94</v>
      </c>
    </row>
    <row r="310" spans="1:5" x14ac:dyDescent="0.2">
      <c r="A310" s="19" t="s">
        <v>20</v>
      </c>
      <c r="B310" s="19">
        <v>135</v>
      </c>
      <c r="D310" s="19" t="s">
        <v>14</v>
      </c>
      <c r="E310" s="19">
        <v>33</v>
      </c>
    </row>
    <row r="311" spans="1:5" x14ac:dyDescent="0.2">
      <c r="A311" s="19" t="s">
        <v>20</v>
      </c>
      <c r="B311" s="19">
        <v>122</v>
      </c>
      <c r="D311" s="19" t="s">
        <v>14</v>
      </c>
      <c r="E311" s="19">
        <v>1</v>
      </c>
    </row>
    <row r="312" spans="1:5" x14ac:dyDescent="0.2">
      <c r="A312" s="19" t="s">
        <v>20</v>
      </c>
      <c r="B312" s="19">
        <v>221</v>
      </c>
      <c r="D312" s="19" t="s">
        <v>14</v>
      </c>
      <c r="E312" s="19">
        <v>31</v>
      </c>
    </row>
    <row r="313" spans="1:5" x14ac:dyDescent="0.2">
      <c r="A313" s="19" t="s">
        <v>20</v>
      </c>
      <c r="B313" s="19">
        <v>126</v>
      </c>
      <c r="D313" s="19" t="s">
        <v>14</v>
      </c>
      <c r="E313" s="19">
        <v>35</v>
      </c>
    </row>
    <row r="314" spans="1:5" x14ac:dyDescent="0.2">
      <c r="A314" s="19" t="s">
        <v>20</v>
      </c>
      <c r="B314" s="19">
        <v>1022</v>
      </c>
      <c r="D314" s="19" t="s">
        <v>14</v>
      </c>
      <c r="E314" s="19">
        <v>63</v>
      </c>
    </row>
    <row r="315" spans="1:5" x14ac:dyDescent="0.2">
      <c r="A315" s="19" t="s">
        <v>20</v>
      </c>
      <c r="B315" s="19">
        <v>3177</v>
      </c>
      <c r="D315" s="19" t="s">
        <v>14</v>
      </c>
      <c r="E315" s="19">
        <v>526</v>
      </c>
    </row>
    <row r="316" spans="1:5" x14ac:dyDescent="0.2">
      <c r="A316" s="19" t="s">
        <v>20</v>
      </c>
      <c r="B316" s="19">
        <v>198</v>
      </c>
      <c r="D316" s="19" t="s">
        <v>14</v>
      </c>
      <c r="E316" s="19">
        <v>121</v>
      </c>
    </row>
    <row r="317" spans="1:5" x14ac:dyDescent="0.2">
      <c r="A317" s="19" t="s">
        <v>20</v>
      </c>
      <c r="B317" s="19">
        <v>85</v>
      </c>
      <c r="D317" s="19" t="s">
        <v>14</v>
      </c>
      <c r="E317" s="19">
        <v>67</v>
      </c>
    </row>
    <row r="318" spans="1:5" x14ac:dyDescent="0.2">
      <c r="A318" s="19" t="s">
        <v>20</v>
      </c>
      <c r="B318" s="19">
        <v>3596</v>
      </c>
      <c r="D318" s="19" t="s">
        <v>14</v>
      </c>
      <c r="E318" s="19">
        <v>57</v>
      </c>
    </row>
    <row r="319" spans="1:5" x14ac:dyDescent="0.2">
      <c r="A319" s="19" t="s">
        <v>20</v>
      </c>
      <c r="B319" s="19">
        <v>244</v>
      </c>
      <c r="D319" s="19" t="s">
        <v>14</v>
      </c>
      <c r="E319" s="19">
        <v>1229</v>
      </c>
    </row>
    <row r="320" spans="1:5" x14ac:dyDescent="0.2">
      <c r="A320" s="19" t="s">
        <v>20</v>
      </c>
      <c r="B320" s="19">
        <v>5180</v>
      </c>
      <c r="D320" s="19" t="s">
        <v>14</v>
      </c>
      <c r="E320" s="19">
        <v>12</v>
      </c>
    </row>
    <row r="321" spans="1:5" x14ac:dyDescent="0.2">
      <c r="A321" s="19" t="s">
        <v>20</v>
      </c>
      <c r="B321" s="19">
        <v>589</v>
      </c>
      <c r="D321" s="19" t="s">
        <v>14</v>
      </c>
      <c r="E321" s="19">
        <v>452</v>
      </c>
    </row>
    <row r="322" spans="1:5" x14ac:dyDescent="0.2">
      <c r="A322" s="19" t="s">
        <v>20</v>
      </c>
      <c r="B322" s="19">
        <v>2725</v>
      </c>
      <c r="D322" s="19" t="s">
        <v>14</v>
      </c>
      <c r="E322" s="19">
        <v>1886</v>
      </c>
    </row>
    <row r="323" spans="1:5" x14ac:dyDescent="0.2">
      <c r="A323" s="19" t="s">
        <v>20</v>
      </c>
      <c r="B323" s="19">
        <v>300</v>
      </c>
      <c r="D323" s="19" t="s">
        <v>14</v>
      </c>
      <c r="E323" s="19">
        <v>1825</v>
      </c>
    </row>
    <row r="324" spans="1:5" x14ac:dyDescent="0.2">
      <c r="A324" s="19" t="s">
        <v>20</v>
      </c>
      <c r="B324" s="19">
        <v>144</v>
      </c>
      <c r="D324" s="19" t="s">
        <v>14</v>
      </c>
      <c r="E324" s="19">
        <v>31</v>
      </c>
    </row>
    <row r="325" spans="1:5" x14ac:dyDescent="0.2">
      <c r="A325" s="19" t="s">
        <v>20</v>
      </c>
      <c r="B325" s="19">
        <v>87</v>
      </c>
      <c r="D325" s="19" t="s">
        <v>14</v>
      </c>
      <c r="E325" s="19">
        <v>107</v>
      </c>
    </row>
    <row r="326" spans="1:5" x14ac:dyDescent="0.2">
      <c r="A326" s="19" t="s">
        <v>20</v>
      </c>
      <c r="B326" s="19">
        <v>3116</v>
      </c>
      <c r="D326" s="19" t="s">
        <v>14</v>
      </c>
      <c r="E326" s="19">
        <v>27</v>
      </c>
    </row>
    <row r="327" spans="1:5" x14ac:dyDescent="0.2">
      <c r="A327" s="19" t="s">
        <v>20</v>
      </c>
      <c r="B327" s="19">
        <v>909</v>
      </c>
      <c r="D327" s="19" t="s">
        <v>14</v>
      </c>
      <c r="E327" s="19">
        <v>1221</v>
      </c>
    </row>
    <row r="328" spans="1:5" x14ac:dyDescent="0.2">
      <c r="A328" s="19" t="s">
        <v>20</v>
      </c>
      <c r="B328" s="19">
        <v>1613</v>
      </c>
      <c r="D328" s="19" t="s">
        <v>14</v>
      </c>
      <c r="E328" s="19">
        <v>1</v>
      </c>
    </row>
    <row r="329" spans="1:5" x14ac:dyDescent="0.2">
      <c r="A329" s="19" t="s">
        <v>20</v>
      </c>
      <c r="B329" s="19">
        <v>136</v>
      </c>
      <c r="D329" s="19" t="s">
        <v>14</v>
      </c>
      <c r="E329" s="19">
        <v>16</v>
      </c>
    </row>
    <row r="330" spans="1:5" x14ac:dyDescent="0.2">
      <c r="A330" s="19" t="s">
        <v>20</v>
      </c>
      <c r="B330" s="19">
        <v>130</v>
      </c>
      <c r="D330" s="19" t="s">
        <v>14</v>
      </c>
      <c r="E330" s="19">
        <v>41</v>
      </c>
    </row>
    <row r="331" spans="1:5" x14ac:dyDescent="0.2">
      <c r="A331" s="19" t="s">
        <v>20</v>
      </c>
      <c r="B331" s="19">
        <v>102</v>
      </c>
      <c r="D331" s="19" t="s">
        <v>14</v>
      </c>
      <c r="E331" s="19">
        <v>523</v>
      </c>
    </row>
    <row r="332" spans="1:5" x14ac:dyDescent="0.2">
      <c r="A332" s="19" t="s">
        <v>20</v>
      </c>
      <c r="B332" s="19">
        <v>4006</v>
      </c>
      <c r="D332" s="19" t="s">
        <v>14</v>
      </c>
      <c r="E332" s="19">
        <v>141</v>
      </c>
    </row>
    <row r="333" spans="1:5" x14ac:dyDescent="0.2">
      <c r="A333" s="19" t="s">
        <v>20</v>
      </c>
      <c r="B333" s="19">
        <v>1629</v>
      </c>
      <c r="D333" s="19" t="s">
        <v>14</v>
      </c>
      <c r="E333" s="19">
        <v>52</v>
      </c>
    </row>
    <row r="334" spans="1:5" x14ac:dyDescent="0.2">
      <c r="A334" s="19" t="s">
        <v>20</v>
      </c>
      <c r="B334" s="19">
        <v>2188</v>
      </c>
      <c r="D334" s="19" t="s">
        <v>14</v>
      </c>
      <c r="E334" s="19">
        <v>225</v>
      </c>
    </row>
    <row r="335" spans="1:5" x14ac:dyDescent="0.2">
      <c r="A335" s="19" t="s">
        <v>20</v>
      </c>
      <c r="B335" s="19">
        <v>2409</v>
      </c>
      <c r="D335" s="19" t="s">
        <v>14</v>
      </c>
      <c r="E335" s="19">
        <v>38</v>
      </c>
    </row>
    <row r="336" spans="1:5" x14ac:dyDescent="0.2">
      <c r="A336" s="19" t="s">
        <v>20</v>
      </c>
      <c r="B336" s="19">
        <v>194</v>
      </c>
      <c r="D336" s="19" t="s">
        <v>14</v>
      </c>
      <c r="E336" s="19">
        <v>15</v>
      </c>
    </row>
    <row r="337" spans="1:5" x14ac:dyDescent="0.2">
      <c r="A337" s="19" t="s">
        <v>20</v>
      </c>
      <c r="B337" s="19">
        <v>1140</v>
      </c>
      <c r="D337" s="19" t="s">
        <v>14</v>
      </c>
      <c r="E337" s="19">
        <v>37</v>
      </c>
    </row>
    <row r="338" spans="1:5" x14ac:dyDescent="0.2">
      <c r="A338" s="19" t="s">
        <v>20</v>
      </c>
      <c r="B338" s="19">
        <v>102</v>
      </c>
      <c r="D338" s="19" t="s">
        <v>14</v>
      </c>
      <c r="E338" s="19">
        <v>112</v>
      </c>
    </row>
    <row r="339" spans="1:5" x14ac:dyDescent="0.2">
      <c r="A339" s="19" t="s">
        <v>20</v>
      </c>
      <c r="B339" s="19">
        <v>2857</v>
      </c>
      <c r="D339" s="19" t="s">
        <v>14</v>
      </c>
      <c r="E339" s="19">
        <v>21</v>
      </c>
    </row>
    <row r="340" spans="1:5" x14ac:dyDescent="0.2">
      <c r="A340" s="19" t="s">
        <v>20</v>
      </c>
      <c r="B340" s="19">
        <v>107</v>
      </c>
      <c r="D340" s="19" t="s">
        <v>14</v>
      </c>
      <c r="E340" s="19">
        <v>67</v>
      </c>
    </row>
    <row r="341" spans="1:5" x14ac:dyDescent="0.2">
      <c r="A341" s="19" t="s">
        <v>20</v>
      </c>
      <c r="B341" s="19">
        <v>160</v>
      </c>
      <c r="D341" s="19" t="s">
        <v>14</v>
      </c>
      <c r="E341" s="19">
        <v>78</v>
      </c>
    </row>
    <row r="342" spans="1:5" x14ac:dyDescent="0.2">
      <c r="A342" s="19" t="s">
        <v>20</v>
      </c>
      <c r="B342" s="19">
        <v>2230</v>
      </c>
      <c r="D342" s="19" t="s">
        <v>14</v>
      </c>
      <c r="E342" s="19">
        <v>67</v>
      </c>
    </row>
    <row r="343" spans="1:5" x14ac:dyDescent="0.2">
      <c r="A343" s="19" t="s">
        <v>20</v>
      </c>
      <c r="B343" s="19">
        <v>316</v>
      </c>
      <c r="D343" s="19" t="s">
        <v>14</v>
      </c>
      <c r="E343" s="19">
        <v>263</v>
      </c>
    </row>
    <row r="344" spans="1:5" x14ac:dyDescent="0.2">
      <c r="A344" s="19" t="s">
        <v>20</v>
      </c>
      <c r="B344" s="19">
        <v>117</v>
      </c>
      <c r="D344" s="19" t="s">
        <v>14</v>
      </c>
      <c r="E344" s="19">
        <v>1691</v>
      </c>
    </row>
    <row r="345" spans="1:5" x14ac:dyDescent="0.2">
      <c r="A345" s="19" t="s">
        <v>20</v>
      </c>
      <c r="B345" s="19">
        <v>6406</v>
      </c>
      <c r="D345" s="19" t="s">
        <v>14</v>
      </c>
      <c r="E345" s="19">
        <v>181</v>
      </c>
    </row>
    <row r="346" spans="1:5" x14ac:dyDescent="0.2">
      <c r="A346" s="19" t="s">
        <v>20</v>
      </c>
      <c r="B346" s="19">
        <v>192</v>
      </c>
      <c r="D346" s="19" t="s">
        <v>14</v>
      </c>
      <c r="E346" s="19">
        <v>13</v>
      </c>
    </row>
    <row r="347" spans="1:5" x14ac:dyDescent="0.2">
      <c r="A347" s="19" t="s">
        <v>20</v>
      </c>
      <c r="B347" s="19">
        <v>26</v>
      </c>
      <c r="D347" s="19" t="s">
        <v>14</v>
      </c>
      <c r="E347" s="19">
        <v>1</v>
      </c>
    </row>
    <row r="348" spans="1:5" x14ac:dyDescent="0.2">
      <c r="A348" s="19" t="s">
        <v>20</v>
      </c>
      <c r="B348" s="19">
        <v>723</v>
      </c>
      <c r="D348" s="19" t="s">
        <v>14</v>
      </c>
      <c r="E348" s="19">
        <v>21</v>
      </c>
    </row>
    <row r="349" spans="1:5" x14ac:dyDescent="0.2">
      <c r="A349" s="19" t="s">
        <v>20</v>
      </c>
      <c r="B349" s="19">
        <v>170</v>
      </c>
      <c r="D349" s="19" t="s">
        <v>14</v>
      </c>
      <c r="E349" s="19">
        <v>830</v>
      </c>
    </row>
    <row r="350" spans="1:5" x14ac:dyDescent="0.2">
      <c r="A350" s="19" t="s">
        <v>20</v>
      </c>
      <c r="B350" s="19">
        <v>238</v>
      </c>
      <c r="D350" s="19" t="s">
        <v>14</v>
      </c>
      <c r="E350" s="19">
        <v>130</v>
      </c>
    </row>
    <row r="351" spans="1:5" x14ac:dyDescent="0.2">
      <c r="A351" s="19" t="s">
        <v>20</v>
      </c>
      <c r="B351" s="19">
        <v>55</v>
      </c>
      <c r="D351" s="19" t="s">
        <v>14</v>
      </c>
      <c r="E351" s="19">
        <v>55</v>
      </c>
    </row>
    <row r="352" spans="1:5" x14ac:dyDescent="0.2">
      <c r="A352" s="19" t="s">
        <v>20</v>
      </c>
      <c r="B352" s="19">
        <v>128</v>
      </c>
      <c r="D352" s="19" t="s">
        <v>14</v>
      </c>
      <c r="E352" s="19">
        <v>114</v>
      </c>
    </row>
    <row r="353" spans="1:5" x14ac:dyDescent="0.2">
      <c r="A353" s="19" t="s">
        <v>20</v>
      </c>
      <c r="B353" s="19">
        <v>2144</v>
      </c>
      <c r="D353" s="19" t="s">
        <v>14</v>
      </c>
      <c r="E353" s="19">
        <v>594</v>
      </c>
    </row>
    <row r="354" spans="1:5" x14ac:dyDescent="0.2">
      <c r="A354" s="19" t="s">
        <v>20</v>
      </c>
      <c r="B354" s="19">
        <v>2693</v>
      </c>
      <c r="D354" s="19" t="s">
        <v>14</v>
      </c>
      <c r="E354" s="19">
        <v>24</v>
      </c>
    </row>
    <row r="355" spans="1:5" x14ac:dyDescent="0.2">
      <c r="A355" s="19" t="s">
        <v>20</v>
      </c>
      <c r="B355" s="19">
        <v>432</v>
      </c>
      <c r="D355" s="19" t="s">
        <v>14</v>
      </c>
      <c r="E355" s="19">
        <v>252</v>
      </c>
    </row>
    <row r="356" spans="1:5" x14ac:dyDescent="0.2">
      <c r="A356" s="19" t="s">
        <v>20</v>
      </c>
      <c r="B356" s="19">
        <v>189</v>
      </c>
      <c r="D356" s="19" t="s">
        <v>14</v>
      </c>
      <c r="E356" s="19">
        <v>67</v>
      </c>
    </row>
    <row r="357" spans="1:5" x14ac:dyDescent="0.2">
      <c r="A357" s="19" t="s">
        <v>20</v>
      </c>
      <c r="B357" s="19">
        <v>154</v>
      </c>
      <c r="D357" s="19" t="s">
        <v>14</v>
      </c>
      <c r="E357" s="19">
        <v>742</v>
      </c>
    </row>
    <row r="358" spans="1:5" x14ac:dyDescent="0.2">
      <c r="A358" s="19" t="s">
        <v>20</v>
      </c>
      <c r="B358" s="19">
        <v>96</v>
      </c>
      <c r="D358" s="19" t="s">
        <v>14</v>
      </c>
      <c r="E358" s="19">
        <v>75</v>
      </c>
    </row>
    <row r="359" spans="1:5" x14ac:dyDescent="0.2">
      <c r="A359" s="19" t="s">
        <v>20</v>
      </c>
      <c r="B359" s="19">
        <v>3063</v>
      </c>
      <c r="D359" s="19" t="s">
        <v>14</v>
      </c>
      <c r="E359" s="19">
        <v>4405</v>
      </c>
    </row>
    <row r="360" spans="1:5" x14ac:dyDescent="0.2">
      <c r="A360" s="19" t="s">
        <v>20</v>
      </c>
      <c r="B360" s="19">
        <v>2266</v>
      </c>
      <c r="D360" s="19" t="s">
        <v>14</v>
      </c>
      <c r="E360" s="19">
        <v>92</v>
      </c>
    </row>
    <row r="361" spans="1:5" x14ac:dyDescent="0.2">
      <c r="A361" s="19" t="s">
        <v>20</v>
      </c>
      <c r="B361" s="19">
        <v>194</v>
      </c>
      <c r="D361" s="19" t="s">
        <v>14</v>
      </c>
      <c r="E361" s="19">
        <v>64</v>
      </c>
    </row>
    <row r="362" spans="1:5" x14ac:dyDescent="0.2">
      <c r="A362" s="19" t="s">
        <v>20</v>
      </c>
      <c r="B362" s="19">
        <v>129</v>
      </c>
      <c r="D362" s="19" t="s">
        <v>14</v>
      </c>
      <c r="E362" s="19">
        <v>64</v>
      </c>
    </row>
    <row r="363" spans="1:5" x14ac:dyDescent="0.2">
      <c r="A363" s="19" t="s">
        <v>20</v>
      </c>
      <c r="B363" s="19">
        <v>375</v>
      </c>
      <c r="D363" s="19" t="s">
        <v>14</v>
      </c>
      <c r="E363" s="19">
        <v>842</v>
      </c>
    </row>
    <row r="364" spans="1:5" x14ac:dyDescent="0.2">
      <c r="A364" s="19" t="s">
        <v>20</v>
      </c>
      <c r="B364" s="19">
        <v>409</v>
      </c>
      <c r="D364" s="19" t="s">
        <v>14</v>
      </c>
      <c r="E364" s="19">
        <v>112</v>
      </c>
    </row>
    <row r="365" spans="1:5" x14ac:dyDescent="0.2">
      <c r="A365" s="19" t="s">
        <v>20</v>
      </c>
      <c r="B365" s="19">
        <v>234</v>
      </c>
      <c r="D365" s="19" t="s">
        <v>14</v>
      </c>
      <c r="E365" s="19">
        <v>374</v>
      </c>
    </row>
    <row r="366" spans="1:5" x14ac:dyDescent="0.2">
      <c r="A366" s="19" t="s">
        <v>20</v>
      </c>
      <c r="B366" s="19">
        <v>3016</v>
      </c>
    </row>
    <row r="367" spans="1:5" x14ac:dyDescent="0.2">
      <c r="A367" s="19" t="s">
        <v>20</v>
      </c>
      <c r="B367" s="19">
        <v>264</v>
      </c>
    </row>
    <row r="368" spans="1:5" x14ac:dyDescent="0.2">
      <c r="A368" s="19" t="s">
        <v>20</v>
      </c>
      <c r="B368" s="19">
        <v>272</v>
      </c>
    </row>
    <row r="369" spans="1:2" x14ac:dyDescent="0.2">
      <c r="A369" s="19" t="s">
        <v>20</v>
      </c>
      <c r="B369" s="19">
        <v>419</v>
      </c>
    </row>
    <row r="370" spans="1:2" x14ac:dyDescent="0.2">
      <c r="A370" s="19" t="s">
        <v>20</v>
      </c>
      <c r="B370" s="19">
        <v>1621</v>
      </c>
    </row>
    <row r="371" spans="1:2" x14ac:dyDescent="0.2">
      <c r="A371" s="19" t="s">
        <v>20</v>
      </c>
      <c r="B371" s="19">
        <v>1101</v>
      </c>
    </row>
    <row r="372" spans="1:2" x14ac:dyDescent="0.2">
      <c r="A372" s="19" t="s">
        <v>20</v>
      </c>
      <c r="B372" s="19">
        <v>1073</v>
      </c>
    </row>
    <row r="373" spans="1:2" x14ac:dyDescent="0.2">
      <c r="A373" s="19" t="s">
        <v>20</v>
      </c>
      <c r="B373" s="19">
        <v>331</v>
      </c>
    </row>
    <row r="374" spans="1:2" x14ac:dyDescent="0.2">
      <c r="A374" s="19" t="s">
        <v>20</v>
      </c>
      <c r="B374" s="19">
        <v>1170</v>
      </c>
    </row>
    <row r="375" spans="1:2" x14ac:dyDescent="0.2">
      <c r="A375" s="19" t="s">
        <v>20</v>
      </c>
      <c r="B375" s="19">
        <v>363</v>
      </c>
    </row>
    <row r="376" spans="1:2" x14ac:dyDescent="0.2">
      <c r="A376" s="19" t="s">
        <v>20</v>
      </c>
      <c r="B376" s="19">
        <v>103</v>
      </c>
    </row>
    <row r="377" spans="1:2" x14ac:dyDescent="0.2">
      <c r="A377" s="19" t="s">
        <v>20</v>
      </c>
      <c r="B377" s="19">
        <v>147</v>
      </c>
    </row>
    <row r="378" spans="1:2" x14ac:dyDescent="0.2">
      <c r="A378" s="19" t="s">
        <v>20</v>
      </c>
      <c r="B378" s="19">
        <v>110</v>
      </c>
    </row>
    <row r="379" spans="1:2" x14ac:dyDescent="0.2">
      <c r="A379" s="19" t="s">
        <v>20</v>
      </c>
      <c r="B379" s="19">
        <v>134</v>
      </c>
    </row>
    <row r="380" spans="1:2" x14ac:dyDescent="0.2">
      <c r="A380" s="19" t="s">
        <v>20</v>
      </c>
      <c r="B380" s="19">
        <v>269</v>
      </c>
    </row>
    <row r="381" spans="1:2" x14ac:dyDescent="0.2">
      <c r="A381" s="19" t="s">
        <v>20</v>
      </c>
      <c r="B381" s="19">
        <v>175</v>
      </c>
    </row>
    <row r="382" spans="1:2" x14ac:dyDescent="0.2">
      <c r="A382" s="19" t="s">
        <v>20</v>
      </c>
      <c r="B382" s="19">
        <v>69</v>
      </c>
    </row>
    <row r="383" spans="1:2" x14ac:dyDescent="0.2">
      <c r="A383" s="19" t="s">
        <v>20</v>
      </c>
      <c r="B383" s="19">
        <v>190</v>
      </c>
    </row>
    <row r="384" spans="1:2" x14ac:dyDescent="0.2">
      <c r="A384" s="19" t="s">
        <v>20</v>
      </c>
      <c r="B384" s="19">
        <v>237</v>
      </c>
    </row>
    <row r="385" spans="1:2" x14ac:dyDescent="0.2">
      <c r="A385" s="19" t="s">
        <v>20</v>
      </c>
      <c r="B385" s="19">
        <v>196</v>
      </c>
    </row>
    <row r="386" spans="1:2" x14ac:dyDescent="0.2">
      <c r="A386" s="19" t="s">
        <v>20</v>
      </c>
      <c r="B386" s="19">
        <v>7295</v>
      </c>
    </row>
    <row r="387" spans="1:2" x14ac:dyDescent="0.2">
      <c r="A387" s="19" t="s">
        <v>20</v>
      </c>
      <c r="B387" s="19">
        <v>2893</v>
      </c>
    </row>
    <row r="388" spans="1:2" x14ac:dyDescent="0.2">
      <c r="A388" s="19" t="s">
        <v>20</v>
      </c>
      <c r="B388" s="19">
        <v>820</v>
      </c>
    </row>
    <row r="389" spans="1:2" x14ac:dyDescent="0.2">
      <c r="A389" s="19" t="s">
        <v>20</v>
      </c>
      <c r="B389" s="19">
        <v>2038</v>
      </c>
    </row>
    <row r="390" spans="1:2" x14ac:dyDescent="0.2">
      <c r="A390" s="19" t="s">
        <v>20</v>
      </c>
      <c r="B390" s="19">
        <v>116</v>
      </c>
    </row>
    <row r="391" spans="1:2" x14ac:dyDescent="0.2">
      <c r="A391" s="19" t="s">
        <v>20</v>
      </c>
      <c r="B391" s="19">
        <v>1345</v>
      </c>
    </row>
    <row r="392" spans="1:2" x14ac:dyDescent="0.2">
      <c r="A392" s="19" t="s">
        <v>20</v>
      </c>
      <c r="B392" s="19">
        <v>168</v>
      </c>
    </row>
    <row r="393" spans="1:2" x14ac:dyDescent="0.2">
      <c r="A393" s="19" t="s">
        <v>20</v>
      </c>
      <c r="B393" s="19">
        <v>137</v>
      </c>
    </row>
    <row r="394" spans="1:2" x14ac:dyDescent="0.2">
      <c r="A394" s="19" t="s">
        <v>20</v>
      </c>
      <c r="B394" s="19">
        <v>186</v>
      </c>
    </row>
    <row r="395" spans="1:2" x14ac:dyDescent="0.2">
      <c r="A395" s="19" t="s">
        <v>20</v>
      </c>
      <c r="B395" s="19">
        <v>125</v>
      </c>
    </row>
    <row r="396" spans="1:2" x14ac:dyDescent="0.2">
      <c r="A396" s="19" t="s">
        <v>20</v>
      </c>
      <c r="B396" s="19">
        <v>202</v>
      </c>
    </row>
    <row r="397" spans="1:2" x14ac:dyDescent="0.2">
      <c r="A397" s="19" t="s">
        <v>20</v>
      </c>
      <c r="B397" s="19">
        <v>103</v>
      </c>
    </row>
    <row r="398" spans="1:2" x14ac:dyDescent="0.2">
      <c r="A398" s="19" t="s">
        <v>20</v>
      </c>
      <c r="B398" s="19">
        <v>1785</v>
      </c>
    </row>
    <row r="399" spans="1:2" x14ac:dyDescent="0.2">
      <c r="A399" s="19" t="s">
        <v>20</v>
      </c>
      <c r="B399" s="19">
        <v>157</v>
      </c>
    </row>
    <row r="400" spans="1:2" x14ac:dyDescent="0.2">
      <c r="A400" s="19" t="s">
        <v>20</v>
      </c>
      <c r="B400" s="19">
        <v>555</v>
      </c>
    </row>
    <row r="401" spans="1:2" x14ac:dyDescent="0.2">
      <c r="A401" s="19" t="s">
        <v>20</v>
      </c>
      <c r="B401" s="19">
        <v>297</v>
      </c>
    </row>
    <row r="402" spans="1:2" x14ac:dyDescent="0.2">
      <c r="A402" s="19" t="s">
        <v>20</v>
      </c>
      <c r="B402" s="19">
        <v>123</v>
      </c>
    </row>
    <row r="403" spans="1:2" x14ac:dyDescent="0.2">
      <c r="A403" s="19" t="s">
        <v>20</v>
      </c>
      <c r="B403" s="19">
        <v>3036</v>
      </c>
    </row>
    <row r="404" spans="1:2" x14ac:dyDescent="0.2">
      <c r="A404" s="19" t="s">
        <v>20</v>
      </c>
      <c r="B404" s="19">
        <v>144</v>
      </c>
    </row>
    <row r="405" spans="1:2" x14ac:dyDescent="0.2">
      <c r="A405" s="19" t="s">
        <v>20</v>
      </c>
      <c r="B405" s="19">
        <v>121</v>
      </c>
    </row>
    <row r="406" spans="1:2" x14ac:dyDescent="0.2">
      <c r="A406" s="19" t="s">
        <v>20</v>
      </c>
      <c r="B406" s="19">
        <v>181</v>
      </c>
    </row>
    <row r="407" spans="1:2" x14ac:dyDescent="0.2">
      <c r="A407" s="19" t="s">
        <v>20</v>
      </c>
      <c r="B407" s="19">
        <v>122</v>
      </c>
    </row>
    <row r="408" spans="1:2" x14ac:dyDescent="0.2">
      <c r="A408" s="19" t="s">
        <v>20</v>
      </c>
      <c r="B408" s="19">
        <v>1071</v>
      </c>
    </row>
    <row r="409" spans="1:2" x14ac:dyDescent="0.2">
      <c r="A409" s="19" t="s">
        <v>20</v>
      </c>
      <c r="B409" s="19">
        <v>980</v>
      </c>
    </row>
    <row r="410" spans="1:2" x14ac:dyDescent="0.2">
      <c r="A410" s="19" t="s">
        <v>20</v>
      </c>
      <c r="B410" s="19">
        <v>536</v>
      </c>
    </row>
    <row r="411" spans="1:2" x14ac:dyDescent="0.2">
      <c r="A411" s="19" t="s">
        <v>20</v>
      </c>
      <c r="B411" s="19">
        <v>1991</v>
      </c>
    </row>
    <row r="412" spans="1:2" x14ac:dyDescent="0.2">
      <c r="A412" s="19" t="s">
        <v>20</v>
      </c>
      <c r="B412" s="19">
        <v>180</v>
      </c>
    </row>
    <row r="413" spans="1:2" x14ac:dyDescent="0.2">
      <c r="A413" s="19" t="s">
        <v>20</v>
      </c>
      <c r="B413" s="19">
        <v>130</v>
      </c>
    </row>
    <row r="414" spans="1:2" x14ac:dyDescent="0.2">
      <c r="A414" s="19" t="s">
        <v>20</v>
      </c>
      <c r="B414" s="19">
        <v>122</v>
      </c>
    </row>
    <row r="415" spans="1:2" x14ac:dyDescent="0.2">
      <c r="A415" s="19" t="s">
        <v>20</v>
      </c>
      <c r="B415" s="19">
        <v>140</v>
      </c>
    </row>
    <row r="416" spans="1:2" x14ac:dyDescent="0.2">
      <c r="A416" s="19" t="s">
        <v>20</v>
      </c>
      <c r="B416" s="19">
        <v>3388</v>
      </c>
    </row>
    <row r="417" spans="1:2" x14ac:dyDescent="0.2">
      <c r="A417" s="19" t="s">
        <v>20</v>
      </c>
      <c r="B417" s="19">
        <v>280</v>
      </c>
    </row>
    <row r="418" spans="1:2" x14ac:dyDescent="0.2">
      <c r="A418" s="19" t="s">
        <v>20</v>
      </c>
      <c r="B418" s="19">
        <v>366</v>
      </c>
    </row>
    <row r="419" spans="1:2" x14ac:dyDescent="0.2">
      <c r="A419" s="19" t="s">
        <v>20</v>
      </c>
      <c r="B419" s="19">
        <v>270</v>
      </c>
    </row>
    <row r="420" spans="1:2" x14ac:dyDescent="0.2">
      <c r="A420" s="19" t="s">
        <v>20</v>
      </c>
      <c r="B420" s="19">
        <v>137</v>
      </c>
    </row>
    <row r="421" spans="1:2" x14ac:dyDescent="0.2">
      <c r="A421" s="19" t="s">
        <v>20</v>
      </c>
      <c r="B421" s="19">
        <v>3205</v>
      </c>
    </row>
    <row r="422" spans="1:2" x14ac:dyDescent="0.2">
      <c r="A422" s="19" t="s">
        <v>20</v>
      </c>
      <c r="B422" s="19">
        <v>288</v>
      </c>
    </row>
    <row r="423" spans="1:2" x14ac:dyDescent="0.2">
      <c r="A423" s="19" t="s">
        <v>20</v>
      </c>
      <c r="B423" s="19">
        <v>148</v>
      </c>
    </row>
    <row r="424" spans="1:2" x14ac:dyDescent="0.2">
      <c r="A424" s="19" t="s">
        <v>20</v>
      </c>
      <c r="B424" s="19">
        <v>114</v>
      </c>
    </row>
    <row r="425" spans="1:2" x14ac:dyDescent="0.2">
      <c r="A425" s="19" t="s">
        <v>20</v>
      </c>
      <c r="B425" s="19">
        <v>1518</v>
      </c>
    </row>
    <row r="426" spans="1:2" x14ac:dyDescent="0.2">
      <c r="A426" s="19" t="s">
        <v>20</v>
      </c>
      <c r="B426" s="19">
        <v>166</v>
      </c>
    </row>
    <row r="427" spans="1:2" x14ac:dyDescent="0.2">
      <c r="A427" s="19" t="s">
        <v>20</v>
      </c>
      <c r="B427" s="19">
        <v>100</v>
      </c>
    </row>
    <row r="428" spans="1:2" x14ac:dyDescent="0.2">
      <c r="A428" s="19" t="s">
        <v>20</v>
      </c>
      <c r="B428" s="19">
        <v>235</v>
      </c>
    </row>
    <row r="429" spans="1:2" x14ac:dyDescent="0.2">
      <c r="A429" s="19" t="s">
        <v>20</v>
      </c>
      <c r="B429" s="19">
        <v>148</v>
      </c>
    </row>
    <row r="430" spans="1:2" x14ac:dyDescent="0.2">
      <c r="A430" s="19" t="s">
        <v>20</v>
      </c>
      <c r="B430" s="19">
        <v>198</v>
      </c>
    </row>
    <row r="431" spans="1:2" x14ac:dyDescent="0.2">
      <c r="A431" s="19" t="s">
        <v>20</v>
      </c>
      <c r="B431" s="19">
        <v>150</v>
      </c>
    </row>
    <row r="432" spans="1:2" x14ac:dyDescent="0.2">
      <c r="A432" s="19" t="s">
        <v>20</v>
      </c>
      <c r="B432" s="19">
        <v>216</v>
      </c>
    </row>
    <row r="433" spans="1:2" x14ac:dyDescent="0.2">
      <c r="A433" s="19" t="s">
        <v>20</v>
      </c>
      <c r="B433" s="19">
        <v>5139</v>
      </c>
    </row>
    <row r="434" spans="1:2" x14ac:dyDescent="0.2">
      <c r="A434" s="19" t="s">
        <v>20</v>
      </c>
      <c r="B434" s="19">
        <v>2353</v>
      </c>
    </row>
    <row r="435" spans="1:2" x14ac:dyDescent="0.2">
      <c r="A435" s="19" t="s">
        <v>20</v>
      </c>
      <c r="B435" s="19">
        <v>78</v>
      </c>
    </row>
    <row r="436" spans="1:2" x14ac:dyDescent="0.2">
      <c r="A436" s="19" t="s">
        <v>20</v>
      </c>
      <c r="B436" s="19">
        <v>174</v>
      </c>
    </row>
    <row r="437" spans="1:2" x14ac:dyDescent="0.2">
      <c r="A437" s="19" t="s">
        <v>20</v>
      </c>
      <c r="B437" s="19">
        <v>164</v>
      </c>
    </row>
    <row r="438" spans="1:2" x14ac:dyDescent="0.2">
      <c r="A438" s="19" t="s">
        <v>20</v>
      </c>
      <c r="B438" s="19">
        <v>161</v>
      </c>
    </row>
    <row r="439" spans="1:2" x14ac:dyDescent="0.2">
      <c r="A439" s="19" t="s">
        <v>20</v>
      </c>
      <c r="B439" s="19">
        <v>138</v>
      </c>
    </row>
    <row r="440" spans="1:2" x14ac:dyDescent="0.2">
      <c r="A440" s="19" t="s">
        <v>20</v>
      </c>
      <c r="B440" s="19">
        <v>3308</v>
      </c>
    </row>
    <row r="441" spans="1:2" x14ac:dyDescent="0.2">
      <c r="A441" s="19" t="s">
        <v>20</v>
      </c>
      <c r="B441" s="19">
        <v>127</v>
      </c>
    </row>
    <row r="442" spans="1:2" x14ac:dyDescent="0.2">
      <c r="A442" s="19" t="s">
        <v>20</v>
      </c>
      <c r="B442" s="19">
        <v>207</v>
      </c>
    </row>
    <row r="443" spans="1:2" x14ac:dyDescent="0.2">
      <c r="A443" s="19" t="s">
        <v>20</v>
      </c>
      <c r="B443" s="19">
        <v>181</v>
      </c>
    </row>
    <row r="444" spans="1:2" x14ac:dyDescent="0.2">
      <c r="A444" s="19" t="s">
        <v>20</v>
      </c>
      <c r="B444" s="19">
        <v>110</v>
      </c>
    </row>
    <row r="445" spans="1:2" x14ac:dyDescent="0.2">
      <c r="A445" s="19" t="s">
        <v>20</v>
      </c>
      <c r="B445" s="19">
        <v>185</v>
      </c>
    </row>
    <row r="446" spans="1:2" x14ac:dyDescent="0.2">
      <c r="A446" s="19" t="s">
        <v>20</v>
      </c>
      <c r="B446" s="19">
        <v>121</v>
      </c>
    </row>
    <row r="447" spans="1:2" x14ac:dyDescent="0.2">
      <c r="A447" s="19" t="s">
        <v>20</v>
      </c>
      <c r="B447" s="19">
        <v>106</v>
      </c>
    </row>
    <row r="448" spans="1:2" x14ac:dyDescent="0.2">
      <c r="A448" s="19" t="s">
        <v>20</v>
      </c>
      <c r="B448" s="19">
        <v>142</v>
      </c>
    </row>
    <row r="449" spans="1:2" x14ac:dyDescent="0.2">
      <c r="A449" s="19" t="s">
        <v>20</v>
      </c>
      <c r="B449" s="19">
        <v>233</v>
      </c>
    </row>
    <row r="450" spans="1:2" x14ac:dyDescent="0.2">
      <c r="A450" s="19" t="s">
        <v>20</v>
      </c>
      <c r="B450" s="19">
        <v>218</v>
      </c>
    </row>
    <row r="451" spans="1:2" x14ac:dyDescent="0.2">
      <c r="A451" s="19" t="s">
        <v>20</v>
      </c>
      <c r="B451" s="19">
        <v>76</v>
      </c>
    </row>
    <row r="452" spans="1:2" x14ac:dyDescent="0.2">
      <c r="A452" s="19" t="s">
        <v>20</v>
      </c>
      <c r="B452" s="19">
        <v>43</v>
      </c>
    </row>
    <row r="453" spans="1:2" x14ac:dyDescent="0.2">
      <c r="A453" s="19" t="s">
        <v>20</v>
      </c>
      <c r="B453" s="19">
        <v>221</v>
      </c>
    </row>
    <row r="454" spans="1:2" x14ac:dyDescent="0.2">
      <c r="A454" s="19" t="s">
        <v>20</v>
      </c>
      <c r="B454" s="19">
        <v>2805</v>
      </c>
    </row>
    <row r="455" spans="1:2" x14ac:dyDescent="0.2">
      <c r="A455" s="19" t="s">
        <v>20</v>
      </c>
      <c r="B455" s="19">
        <v>68</v>
      </c>
    </row>
    <row r="456" spans="1:2" x14ac:dyDescent="0.2">
      <c r="A456" s="19" t="s">
        <v>20</v>
      </c>
      <c r="B456" s="19">
        <v>183</v>
      </c>
    </row>
    <row r="457" spans="1:2" x14ac:dyDescent="0.2">
      <c r="A457" s="19" t="s">
        <v>20</v>
      </c>
      <c r="B457" s="19">
        <v>133</v>
      </c>
    </row>
    <row r="458" spans="1:2" x14ac:dyDescent="0.2">
      <c r="A458" s="19" t="s">
        <v>20</v>
      </c>
      <c r="B458" s="19">
        <v>2489</v>
      </c>
    </row>
    <row r="459" spans="1:2" x14ac:dyDescent="0.2">
      <c r="A459" s="19" t="s">
        <v>20</v>
      </c>
      <c r="B459" s="19">
        <v>69</v>
      </c>
    </row>
    <row r="460" spans="1:2" x14ac:dyDescent="0.2">
      <c r="A460" s="19" t="s">
        <v>20</v>
      </c>
      <c r="B460" s="19">
        <v>279</v>
      </c>
    </row>
    <row r="461" spans="1:2" x14ac:dyDescent="0.2">
      <c r="A461" s="19" t="s">
        <v>20</v>
      </c>
      <c r="B461" s="19">
        <v>210</v>
      </c>
    </row>
    <row r="462" spans="1:2" x14ac:dyDescent="0.2">
      <c r="A462" s="19" t="s">
        <v>20</v>
      </c>
      <c r="B462" s="19">
        <v>2100</v>
      </c>
    </row>
    <row r="463" spans="1:2" x14ac:dyDescent="0.2">
      <c r="A463" s="19" t="s">
        <v>20</v>
      </c>
      <c r="B463" s="19">
        <v>252</v>
      </c>
    </row>
    <row r="464" spans="1:2" x14ac:dyDescent="0.2">
      <c r="A464" s="19" t="s">
        <v>20</v>
      </c>
      <c r="B464" s="19">
        <v>1280</v>
      </c>
    </row>
    <row r="465" spans="1:2" x14ac:dyDescent="0.2">
      <c r="A465" s="19" t="s">
        <v>20</v>
      </c>
      <c r="B465" s="19">
        <v>157</v>
      </c>
    </row>
    <row r="466" spans="1:2" x14ac:dyDescent="0.2">
      <c r="A466" s="19" t="s">
        <v>20</v>
      </c>
      <c r="B466" s="19">
        <v>194</v>
      </c>
    </row>
    <row r="467" spans="1:2" x14ac:dyDescent="0.2">
      <c r="A467" s="19" t="s">
        <v>20</v>
      </c>
      <c r="B467" s="19">
        <v>82</v>
      </c>
    </row>
    <row r="468" spans="1:2" x14ac:dyDescent="0.2">
      <c r="A468" s="19" t="s">
        <v>20</v>
      </c>
      <c r="B468" s="19">
        <v>4233</v>
      </c>
    </row>
    <row r="469" spans="1:2" x14ac:dyDescent="0.2">
      <c r="A469" s="19" t="s">
        <v>20</v>
      </c>
      <c r="B469" s="19">
        <v>1297</v>
      </c>
    </row>
    <row r="470" spans="1:2" x14ac:dyDescent="0.2">
      <c r="A470" s="19" t="s">
        <v>20</v>
      </c>
      <c r="B470" s="19">
        <v>165</v>
      </c>
    </row>
    <row r="471" spans="1:2" x14ac:dyDescent="0.2">
      <c r="A471" s="19" t="s">
        <v>20</v>
      </c>
      <c r="B471" s="19">
        <v>119</v>
      </c>
    </row>
    <row r="472" spans="1:2" x14ac:dyDescent="0.2">
      <c r="A472" s="19" t="s">
        <v>20</v>
      </c>
      <c r="B472" s="19">
        <v>1797</v>
      </c>
    </row>
    <row r="473" spans="1:2" x14ac:dyDescent="0.2">
      <c r="A473" s="19" t="s">
        <v>20</v>
      </c>
      <c r="B473" s="19">
        <v>261</v>
      </c>
    </row>
    <row r="474" spans="1:2" x14ac:dyDescent="0.2">
      <c r="A474" s="19" t="s">
        <v>20</v>
      </c>
      <c r="B474" s="19">
        <v>157</v>
      </c>
    </row>
    <row r="475" spans="1:2" x14ac:dyDescent="0.2">
      <c r="A475" s="19" t="s">
        <v>20</v>
      </c>
      <c r="B475" s="19">
        <v>3533</v>
      </c>
    </row>
    <row r="476" spans="1:2" x14ac:dyDescent="0.2">
      <c r="A476" s="19" t="s">
        <v>20</v>
      </c>
      <c r="B476" s="19">
        <v>155</v>
      </c>
    </row>
    <row r="477" spans="1:2" x14ac:dyDescent="0.2">
      <c r="A477" s="19" t="s">
        <v>20</v>
      </c>
      <c r="B477" s="19">
        <v>132</v>
      </c>
    </row>
    <row r="478" spans="1:2" x14ac:dyDescent="0.2">
      <c r="A478" s="19" t="s">
        <v>20</v>
      </c>
      <c r="B478" s="19">
        <v>1354</v>
      </c>
    </row>
    <row r="479" spans="1:2" x14ac:dyDescent="0.2">
      <c r="A479" s="19" t="s">
        <v>20</v>
      </c>
      <c r="B479" s="19">
        <v>48</v>
      </c>
    </row>
    <row r="480" spans="1:2" x14ac:dyDescent="0.2">
      <c r="A480" s="19" t="s">
        <v>20</v>
      </c>
      <c r="B480" s="19">
        <v>110</v>
      </c>
    </row>
    <row r="481" spans="1:2" x14ac:dyDescent="0.2">
      <c r="A481" s="19" t="s">
        <v>20</v>
      </c>
      <c r="B481" s="19">
        <v>172</v>
      </c>
    </row>
    <row r="482" spans="1:2" x14ac:dyDescent="0.2">
      <c r="A482" s="19" t="s">
        <v>20</v>
      </c>
      <c r="B482" s="19">
        <v>307</v>
      </c>
    </row>
    <row r="483" spans="1:2" x14ac:dyDescent="0.2">
      <c r="A483" s="19" t="s">
        <v>20</v>
      </c>
      <c r="B483" s="19">
        <v>160</v>
      </c>
    </row>
    <row r="484" spans="1:2" x14ac:dyDescent="0.2">
      <c r="A484" s="19" t="s">
        <v>20</v>
      </c>
      <c r="B484" s="19">
        <v>1467</v>
      </c>
    </row>
    <row r="485" spans="1:2" x14ac:dyDescent="0.2">
      <c r="A485" s="19" t="s">
        <v>20</v>
      </c>
      <c r="B485" s="19">
        <v>2662</v>
      </c>
    </row>
    <row r="486" spans="1:2" x14ac:dyDescent="0.2">
      <c r="A486" s="19" t="s">
        <v>20</v>
      </c>
      <c r="B486" s="19">
        <v>452</v>
      </c>
    </row>
    <row r="487" spans="1:2" x14ac:dyDescent="0.2">
      <c r="A487" s="19" t="s">
        <v>20</v>
      </c>
      <c r="B487" s="19">
        <v>158</v>
      </c>
    </row>
    <row r="488" spans="1:2" x14ac:dyDescent="0.2">
      <c r="A488" s="19" t="s">
        <v>20</v>
      </c>
      <c r="B488" s="19">
        <v>225</v>
      </c>
    </row>
    <row r="489" spans="1:2" x14ac:dyDescent="0.2">
      <c r="A489" s="19" t="s">
        <v>20</v>
      </c>
      <c r="B489" s="19">
        <v>65</v>
      </c>
    </row>
    <row r="490" spans="1:2" x14ac:dyDescent="0.2">
      <c r="A490" s="19" t="s">
        <v>20</v>
      </c>
      <c r="B490" s="19">
        <v>163</v>
      </c>
    </row>
    <row r="491" spans="1:2" x14ac:dyDescent="0.2">
      <c r="A491" s="19" t="s">
        <v>20</v>
      </c>
      <c r="B491" s="19">
        <v>85</v>
      </c>
    </row>
    <row r="492" spans="1:2" x14ac:dyDescent="0.2">
      <c r="A492" s="19" t="s">
        <v>20</v>
      </c>
      <c r="B492" s="19">
        <v>217</v>
      </c>
    </row>
    <row r="493" spans="1:2" x14ac:dyDescent="0.2">
      <c r="A493" s="19" t="s">
        <v>20</v>
      </c>
      <c r="B493" s="19">
        <v>150</v>
      </c>
    </row>
    <row r="494" spans="1:2" x14ac:dyDescent="0.2">
      <c r="A494" s="19" t="s">
        <v>20</v>
      </c>
      <c r="B494" s="19">
        <v>3272</v>
      </c>
    </row>
    <row r="495" spans="1:2" x14ac:dyDescent="0.2">
      <c r="A495" s="19" t="s">
        <v>20</v>
      </c>
      <c r="B495" s="19">
        <v>300</v>
      </c>
    </row>
    <row r="496" spans="1:2" x14ac:dyDescent="0.2">
      <c r="A496" s="19" t="s">
        <v>20</v>
      </c>
      <c r="B496" s="19">
        <v>126</v>
      </c>
    </row>
    <row r="497" spans="1:2" x14ac:dyDescent="0.2">
      <c r="A497" s="19" t="s">
        <v>20</v>
      </c>
      <c r="B497" s="19">
        <v>2320</v>
      </c>
    </row>
    <row r="498" spans="1:2" x14ac:dyDescent="0.2">
      <c r="A498" s="19" t="s">
        <v>20</v>
      </c>
      <c r="B498" s="19">
        <v>81</v>
      </c>
    </row>
    <row r="499" spans="1:2" x14ac:dyDescent="0.2">
      <c r="A499" s="19" t="s">
        <v>20</v>
      </c>
      <c r="B499" s="19">
        <v>1887</v>
      </c>
    </row>
    <row r="500" spans="1:2" x14ac:dyDescent="0.2">
      <c r="A500" s="19" t="s">
        <v>20</v>
      </c>
      <c r="B500" s="19">
        <v>4358</v>
      </c>
    </row>
    <row r="501" spans="1:2" x14ac:dyDescent="0.2">
      <c r="A501" s="19" t="s">
        <v>20</v>
      </c>
      <c r="B501" s="19">
        <v>53</v>
      </c>
    </row>
    <row r="502" spans="1:2" x14ac:dyDescent="0.2">
      <c r="A502" s="19" t="s">
        <v>20</v>
      </c>
      <c r="B502" s="19">
        <v>2414</v>
      </c>
    </row>
    <row r="503" spans="1:2" x14ac:dyDescent="0.2">
      <c r="A503" s="19" t="s">
        <v>20</v>
      </c>
      <c r="B503" s="19">
        <v>80</v>
      </c>
    </row>
    <row r="504" spans="1:2" x14ac:dyDescent="0.2">
      <c r="A504" s="19" t="s">
        <v>20</v>
      </c>
      <c r="B504" s="19">
        <v>193</v>
      </c>
    </row>
    <row r="505" spans="1:2" x14ac:dyDescent="0.2">
      <c r="A505" s="19" t="s">
        <v>20</v>
      </c>
      <c r="B505" s="19">
        <v>52</v>
      </c>
    </row>
    <row r="506" spans="1:2" x14ac:dyDescent="0.2">
      <c r="A506" s="19" t="s">
        <v>20</v>
      </c>
      <c r="B506" s="19">
        <v>290</v>
      </c>
    </row>
    <row r="507" spans="1:2" x14ac:dyDescent="0.2">
      <c r="A507" s="19" t="s">
        <v>20</v>
      </c>
      <c r="B507" s="19">
        <v>122</v>
      </c>
    </row>
    <row r="508" spans="1:2" x14ac:dyDescent="0.2">
      <c r="A508" s="19" t="s">
        <v>20</v>
      </c>
      <c r="B508" s="19">
        <v>1470</v>
      </c>
    </row>
    <row r="509" spans="1:2" x14ac:dyDescent="0.2">
      <c r="A509" s="19" t="s">
        <v>20</v>
      </c>
      <c r="B509" s="19">
        <v>165</v>
      </c>
    </row>
    <row r="510" spans="1:2" x14ac:dyDescent="0.2">
      <c r="A510" s="19" t="s">
        <v>20</v>
      </c>
      <c r="B510" s="19">
        <v>182</v>
      </c>
    </row>
    <row r="511" spans="1:2" x14ac:dyDescent="0.2">
      <c r="A511" s="19" t="s">
        <v>20</v>
      </c>
      <c r="B511" s="19">
        <v>199</v>
      </c>
    </row>
    <row r="512" spans="1:2" x14ac:dyDescent="0.2">
      <c r="A512" s="19" t="s">
        <v>20</v>
      </c>
      <c r="B512" s="19">
        <v>56</v>
      </c>
    </row>
    <row r="513" spans="1:2" x14ac:dyDescent="0.2">
      <c r="A513" s="19" t="s">
        <v>20</v>
      </c>
      <c r="B513" s="19">
        <v>1460</v>
      </c>
    </row>
    <row r="514" spans="1:2" x14ac:dyDescent="0.2">
      <c r="A514" s="19" t="s">
        <v>20</v>
      </c>
      <c r="B514" s="19">
        <v>123</v>
      </c>
    </row>
    <row r="515" spans="1:2" x14ac:dyDescent="0.2">
      <c r="A515" s="19" t="s">
        <v>20</v>
      </c>
      <c r="B515" s="19">
        <v>159</v>
      </c>
    </row>
    <row r="516" spans="1:2" x14ac:dyDescent="0.2">
      <c r="A516" s="19" t="s">
        <v>20</v>
      </c>
      <c r="B516" s="19">
        <v>110</v>
      </c>
    </row>
    <row r="517" spans="1:2" x14ac:dyDescent="0.2">
      <c r="A517" s="19" t="s">
        <v>20</v>
      </c>
      <c r="B517" s="19">
        <v>236</v>
      </c>
    </row>
    <row r="518" spans="1:2" x14ac:dyDescent="0.2">
      <c r="A518" s="19" t="s">
        <v>20</v>
      </c>
      <c r="B518" s="19">
        <v>191</v>
      </c>
    </row>
    <row r="519" spans="1:2" x14ac:dyDescent="0.2">
      <c r="A519" s="19" t="s">
        <v>20</v>
      </c>
      <c r="B519" s="19">
        <v>3934</v>
      </c>
    </row>
    <row r="520" spans="1:2" x14ac:dyDescent="0.2">
      <c r="A520" s="19" t="s">
        <v>20</v>
      </c>
      <c r="B520" s="19">
        <v>80</v>
      </c>
    </row>
    <row r="521" spans="1:2" x14ac:dyDescent="0.2">
      <c r="A521" s="19" t="s">
        <v>20</v>
      </c>
      <c r="B521" s="19">
        <v>462</v>
      </c>
    </row>
    <row r="522" spans="1:2" x14ac:dyDescent="0.2">
      <c r="A522" s="19" t="s">
        <v>20</v>
      </c>
      <c r="B522" s="19">
        <v>179</v>
      </c>
    </row>
    <row r="523" spans="1:2" x14ac:dyDescent="0.2">
      <c r="A523" s="19" t="s">
        <v>20</v>
      </c>
      <c r="B523" s="19">
        <v>1866</v>
      </c>
    </row>
    <row r="524" spans="1:2" x14ac:dyDescent="0.2">
      <c r="A524" s="19" t="s">
        <v>20</v>
      </c>
      <c r="B524" s="19">
        <v>156</v>
      </c>
    </row>
    <row r="525" spans="1:2" x14ac:dyDescent="0.2">
      <c r="A525" s="19" t="s">
        <v>20</v>
      </c>
      <c r="B525" s="19">
        <v>255</v>
      </c>
    </row>
    <row r="526" spans="1:2" x14ac:dyDescent="0.2">
      <c r="A526" s="19" t="s">
        <v>20</v>
      </c>
      <c r="B526" s="19">
        <v>2261</v>
      </c>
    </row>
    <row r="527" spans="1:2" x14ac:dyDescent="0.2">
      <c r="A527" s="19" t="s">
        <v>20</v>
      </c>
      <c r="B527" s="19">
        <v>40</v>
      </c>
    </row>
    <row r="528" spans="1:2" x14ac:dyDescent="0.2">
      <c r="A528" s="19" t="s">
        <v>20</v>
      </c>
      <c r="B528" s="19">
        <v>2289</v>
      </c>
    </row>
    <row r="529" spans="1:2" x14ac:dyDescent="0.2">
      <c r="A529" s="19" t="s">
        <v>20</v>
      </c>
      <c r="B529" s="19">
        <v>65</v>
      </c>
    </row>
    <row r="530" spans="1:2" x14ac:dyDescent="0.2">
      <c r="A530" s="19" t="s">
        <v>20</v>
      </c>
      <c r="B530" s="19">
        <v>3777</v>
      </c>
    </row>
    <row r="531" spans="1:2" x14ac:dyDescent="0.2">
      <c r="A531" s="19" t="s">
        <v>20</v>
      </c>
      <c r="B531" s="19">
        <v>184</v>
      </c>
    </row>
    <row r="532" spans="1:2" x14ac:dyDescent="0.2">
      <c r="A532" s="19" t="s">
        <v>20</v>
      </c>
      <c r="B532" s="19">
        <v>85</v>
      </c>
    </row>
    <row r="533" spans="1:2" x14ac:dyDescent="0.2">
      <c r="A533" s="19" t="s">
        <v>20</v>
      </c>
      <c r="B533" s="19">
        <v>144</v>
      </c>
    </row>
    <row r="534" spans="1:2" x14ac:dyDescent="0.2">
      <c r="A534" s="19" t="s">
        <v>20</v>
      </c>
      <c r="B534" s="19">
        <v>1902</v>
      </c>
    </row>
    <row r="535" spans="1:2" x14ac:dyDescent="0.2">
      <c r="A535" s="19" t="s">
        <v>20</v>
      </c>
      <c r="B535" s="19">
        <v>105</v>
      </c>
    </row>
    <row r="536" spans="1:2" x14ac:dyDescent="0.2">
      <c r="A536" s="19" t="s">
        <v>20</v>
      </c>
      <c r="B536" s="19">
        <v>132</v>
      </c>
    </row>
    <row r="537" spans="1:2" x14ac:dyDescent="0.2">
      <c r="A537" s="19" t="s">
        <v>20</v>
      </c>
      <c r="B537" s="19">
        <v>96</v>
      </c>
    </row>
    <row r="538" spans="1:2" x14ac:dyDescent="0.2">
      <c r="A538" s="19" t="s">
        <v>20</v>
      </c>
      <c r="B538" s="19">
        <v>114</v>
      </c>
    </row>
    <row r="539" spans="1:2" x14ac:dyDescent="0.2">
      <c r="A539" s="19" t="s">
        <v>20</v>
      </c>
      <c r="B539" s="19">
        <v>203</v>
      </c>
    </row>
    <row r="540" spans="1:2" x14ac:dyDescent="0.2">
      <c r="A540" s="19" t="s">
        <v>20</v>
      </c>
      <c r="B540" s="19">
        <v>1559</v>
      </c>
    </row>
    <row r="541" spans="1:2" x14ac:dyDescent="0.2">
      <c r="A541" s="19" t="s">
        <v>20</v>
      </c>
      <c r="B541" s="19">
        <v>1548</v>
      </c>
    </row>
    <row r="542" spans="1:2" x14ac:dyDescent="0.2">
      <c r="A542" s="19" t="s">
        <v>20</v>
      </c>
      <c r="B542" s="19">
        <v>80</v>
      </c>
    </row>
    <row r="543" spans="1:2" x14ac:dyDescent="0.2">
      <c r="A543" s="19" t="s">
        <v>20</v>
      </c>
      <c r="B543" s="19">
        <v>131</v>
      </c>
    </row>
    <row r="544" spans="1:2" x14ac:dyDescent="0.2">
      <c r="A544" s="19" t="s">
        <v>20</v>
      </c>
      <c r="B544" s="19">
        <v>112</v>
      </c>
    </row>
    <row r="545" spans="1:2" x14ac:dyDescent="0.2">
      <c r="A545" s="19" t="s">
        <v>20</v>
      </c>
      <c r="B545" s="19">
        <v>155</v>
      </c>
    </row>
    <row r="546" spans="1:2" x14ac:dyDescent="0.2">
      <c r="A546" s="19" t="s">
        <v>20</v>
      </c>
      <c r="B546" s="19">
        <v>266</v>
      </c>
    </row>
    <row r="547" spans="1:2" x14ac:dyDescent="0.2">
      <c r="A547" s="19" t="s">
        <v>20</v>
      </c>
      <c r="B547" s="19">
        <v>155</v>
      </c>
    </row>
    <row r="548" spans="1:2" x14ac:dyDescent="0.2">
      <c r="A548" s="19" t="s">
        <v>20</v>
      </c>
      <c r="B548" s="19">
        <v>207</v>
      </c>
    </row>
    <row r="549" spans="1:2" x14ac:dyDescent="0.2">
      <c r="A549" s="19" t="s">
        <v>20</v>
      </c>
      <c r="B549" s="19">
        <v>245</v>
      </c>
    </row>
    <row r="550" spans="1:2" x14ac:dyDescent="0.2">
      <c r="A550" s="19" t="s">
        <v>20</v>
      </c>
      <c r="B550" s="19">
        <v>1573</v>
      </c>
    </row>
    <row r="551" spans="1:2" x14ac:dyDescent="0.2">
      <c r="A551" s="19" t="s">
        <v>20</v>
      </c>
      <c r="B551" s="19">
        <v>114</v>
      </c>
    </row>
    <row r="552" spans="1:2" x14ac:dyDescent="0.2">
      <c r="A552" s="19" t="s">
        <v>20</v>
      </c>
      <c r="B552" s="19">
        <v>93</v>
      </c>
    </row>
    <row r="553" spans="1:2" x14ac:dyDescent="0.2">
      <c r="A553" s="19" t="s">
        <v>20</v>
      </c>
      <c r="B553" s="19">
        <v>1681</v>
      </c>
    </row>
    <row r="554" spans="1:2" x14ac:dyDescent="0.2">
      <c r="A554" s="19" t="s">
        <v>20</v>
      </c>
      <c r="B554" s="19">
        <v>32</v>
      </c>
    </row>
    <row r="555" spans="1:2" x14ac:dyDescent="0.2">
      <c r="A555" s="19" t="s">
        <v>20</v>
      </c>
      <c r="B555" s="19">
        <v>135</v>
      </c>
    </row>
    <row r="556" spans="1:2" x14ac:dyDescent="0.2">
      <c r="A556" s="19" t="s">
        <v>20</v>
      </c>
      <c r="B556" s="19">
        <v>140</v>
      </c>
    </row>
    <row r="557" spans="1:2" x14ac:dyDescent="0.2">
      <c r="A557" s="19" t="s">
        <v>20</v>
      </c>
      <c r="B557" s="19">
        <v>92</v>
      </c>
    </row>
    <row r="558" spans="1:2" x14ac:dyDescent="0.2">
      <c r="A558" s="19" t="s">
        <v>20</v>
      </c>
      <c r="B558" s="19">
        <v>1015</v>
      </c>
    </row>
    <row r="559" spans="1:2" x14ac:dyDescent="0.2">
      <c r="A559" s="19" t="s">
        <v>20</v>
      </c>
      <c r="B559" s="19">
        <v>323</v>
      </c>
    </row>
    <row r="560" spans="1:2" x14ac:dyDescent="0.2">
      <c r="A560" s="19" t="s">
        <v>20</v>
      </c>
      <c r="B560" s="19">
        <v>2326</v>
      </c>
    </row>
    <row r="561" spans="1:2" x14ac:dyDescent="0.2">
      <c r="A561" s="19" t="s">
        <v>20</v>
      </c>
      <c r="B561" s="19">
        <v>381</v>
      </c>
    </row>
    <row r="562" spans="1:2" x14ac:dyDescent="0.2">
      <c r="A562" s="19" t="s">
        <v>20</v>
      </c>
      <c r="B562" s="19">
        <v>480</v>
      </c>
    </row>
    <row r="563" spans="1:2" x14ac:dyDescent="0.2">
      <c r="A563" s="19" t="s">
        <v>20</v>
      </c>
      <c r="B563" s="19">
        <v>226</v>
      </c>
    </row>
    <row r="564" spans="1:2" x14ac:dyDescent="0.2">
      <c r="A564" s="19" t="s">
        <v>20</v>
      </c>
      <c r="B564" s="19">
        <v>241</v>
      </c>
    </row>
    <row r="565" spans="1:2" x14ac:dyDescent="0.2">
      <c r="A565" s="19" t="s">
        <v>20</v>
      </c>
      <c r="B565" s="19">
        <v>132</v>
      </c>
    </row>
    <row r="566" spans="1:2" x14ac:dyDescent="0.2">
      <c r="A566" s="19" t="s">
        <v>20</v>
      </c>
      <c r="B566" s="19">
        <v>2043</v>
      </c>
    </row>
  </sheetData>
  <conditionalFormatting sqref="A2:A566">
    <cfRule type="containsText" dxfId="15" priority="13" operator="containsText" text="live">
      <formula>NOT(ISERROR(SEARCH("live",A2)))</formula>
    </cfRule>
    <cfRule type="containsText" dxfId="14" priority="14" operator="containsText" text="canceled">
      <formula>NOT(ISERROR(SEARCH("canceled",A2)))</formula>
    </cfRule>
    <cfRule type="containsText" dxfId="13" priority="15" operator="containsText" text="successful">
      <formula>NOT(ISERROR(SEARCH("successful",A2)))</formula>
    </cfRule>
    <cfRule type="containsText" dxfId="12" priority="16" operator="containsText" text="failed">
      <formula>NOT(ISERROR(SEARCH("failed",A2)))</formula>
    </cfRule>
  </conditionalFormatting>
  <conditionalFormatting sqref="D2:D365">
    <cfRule type="containsText" dxfId="11" priority="9" operator="containsText" text="live">
      <formula>NOT(ISERROR(SEARCH("live",D2)))</formula>
    </cfRule>
    <cfRule type="containsText" dxfId="10" priority="10" operator="containsText" text="canceled">
      <formula>NOT(ISERROR(SEARCH("canceled",D2)))</formula>
    </cfRule>
    <cfRule type="containsText" dxfId="9" priority="11" operator="containsText" text="successful">
      <formula>NOT(ISERROR(SEARCH("successful",D2)))</formula>
    </cfRule>
    <cfRule type="containsText" dxfId="8" priority="12" operator="containsText" text="failed">
      <formula>NOT(ISERROR(SEARCH("failed",D2)))</formula>
    </cfRule>
  </conditionalFormatting>
  <conditionalFormatting sqref="G1:H1">
    <cfRule type="containsText" dxfId="7" priority="5" operator="containsText" text="live">
      <formula>NOT(ISERROR(SEARCH("live",G1)))</formula>
    </cfRule>
    <cfRule type="containsText" dxfId="6" priority="6" operator="containsText" text="canceled">
      <formula>NOT(ISERROR(SEARCH("canceled",G1)))</formula>
    </cfRule>
    <cfRule type="containsText" dxfId="5" priority="7" operator="containsText" text="successful">
      <formula>NOT(ISERROR(SEARCH("successful",G1)))</formula>
    </cfRule>
    <cfRule type="containsText" dxfId="4" priority="8" operator="containsText" text="failed">
      <formula>NOT(ISERROR(SEARCH("failed",G1)))</formula>
    </cfRule>
  </conditionalFormatting>
  <conditionalFormatting sqref="J1:K1">
    <cfRule type="containsText" dxfId="3" priority="1" operator="containsText" text="live">
      <formula>NOT(ISERROR(SEARCH("live",J1)))</formula>
    </cfRule>
    <cfRule type="containsText" dxfId="2" priority="2" operator="containsText" text="canceled">
      <formula>NOT(ISERROR(SEARCH("canceled",J1)))</formula>
    </cfRule>
    <cfRule type="containsText" dxfId="1" priority="3" operator="containsText" text="successful">
      <formula>NOT(ISERROR(SEARCH("successful",J1)))</formula>
    </cfRule>
    <cfRule type="containsText" dxfId="0" priority="4" operator="containsText" text="failed">
      <formula>NOT(ISERROR(SEARCH("failed",J1)))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per Category</vt:lpstr>
      <vt:lpstr>Outcome per Sub-category</vt:lpstr>
      <vt:lpstr>Outcome per Date Created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Paulo Silva</cp:lastModifiedBy>
  <dcterms:created xsi:type="dcterms:W3CDTF">2021-09-29T18:52:28Z</dcterms:created>
  <dcterms:modified xsi:type="dcterms:W3CDTF">2023-02-22T22:24:00Z</dcterms:modified>
</cp:coreProperties>
</file>