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Ex1.xml" ContentType="application/vnd.ms-office.chartex+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Ex4.xml" ContentType="application/vnd.ms-office.chartex+xml"/>
  <Override PartName="/xl/charts/style14.xml" ContentType="application/vnd.ms-office.chartstyle+xml"/>
  <Override PartName="/xl/charts/colors14.xml" ContentType="application/vnd.ms-office.chartcolorstyle+xml"/>
  <Override PartName="/xl/drawings/drawing4.xml" ContentType="application/vnd.openxmlformats-officedocument.drawing+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harts/chart15.xml" ContentType="application/vnd.openxmlformats-officedocument.drawingml.chart+xml"/>
  <Override PartName="/xl/charts/style19.xml" ContentType="application/vnd.ms-office.chartstyle+xml"/>
  <Override PartName="/xl/charts/colors19.xml" ContentType="application/vnd.ms-office.chartcolorstyle+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charts/chart17.xml" ContentType="application/vnd.openxmlformats-officedocument.drawingml.chart+xml"/>
  <Override PartName="/xl/charts/style21.xml" ContentType="application/vnd.ms-office.chartstyle+xml"/>
  <Override PartName="/xl/charts/colors21.xml" ContentType="application/vnd.ms-office.chartcolorstyle+xml"/>
  <Override PartName="/xl/charts/chart18.xml" ContentType="application/vnd.openxmlformats-officedocument.drawingml.chart+xml"/>
  <Override PartName="/xl/charts/style22.xml" ContentType="application/vnd.ms-office.chartstyle+xml"/>
  <Override PartName="/xl/charts/colors22.xml" ContentType="application/vnd.ms-office.chartcolorstyle+xml"/>
  <Override PartName="/xl/charts/chart19.xml" ContentType="application/vnd.openxmlformats-officedocument.drawingml.chart+xml"/>
  <Override PartName="/xl/charts/style23.xml" ContentType="application/vnd.ms-office.chartstyle+xml"/>
  <Override PartName="/xl/charts/colors23.xml" ContentType="application/vnd.ms-office.chartcolorstyle+xml"/>
  <Override PartName="/xl/charts/chart20.xml" ContentType="application/vnd.openxmlformats-officedocument.drawingml.chart+xml"/>
  <Override PartName="/xl/charts/style24.xml" ContentType="application/vnd.ms-office.chartstyle+xml"/>
  <Override PartName="/xl/charts/colors24.xml" ContentType="application/vnd.ms-office.chartcolorstyle+xml"/>
  <Override PartName="/xl/charts/chart21.xml" ContentType="application/vnd.openxmlformats-officedocument.drawingml.chart+xml"/>
  <Override PartName="/xl/charts/style25.xml" ContentType="application/vnd.ms-office.chartstyle+xml"/>
  <Override PartName="/xl/charts/colors25.xml" ContentType="application/vnd.ms-office.chartcolorstyle+xml"/>
  <Override PartName="/xl/charts/chart22.xml" ContentType="application/vnd.openxmlformats-officedocument.drawingml.chart+xml"/>
  <Override PartName="/xl/charts/style26.xml" ContentType="application/vnd.ms-office.chartstyle+xml"/>
  <Override PartName="/xl/charts/colors26.xml" ContentType="application/vnd.ms-office.chartcolorstyle+xml"/>
  <Override PartName="/xl/charts/chart23.xml" ContentType="application/vnd.openxmlformats-officedocument.drawingml.chart+xml"/>
  <Override PartName="/xl/charts/style27.xml" ContentType="application/vnd.ms-office.chartstyle+xml"/>
  <Override PartName="/xl/charts/colors27.xml" ContentType="application/vnd.ms-office.chartcolorstyle+xml"/>
  <Override PartName="/xl/charts/chart24.xml" ContentType="application/vnd.openxmlformats-officedocument.drawingml.chart+xml"/>
  <Override PartName="/xl/charts/style28.xml" ContentType="application/vnd.ms-office.chartstyle+xml"/>
  <Override PartName="/xl/charts/colors28.xml" ContentType="application/vnd.ms-office.chartcolorstyle+xml"/>
  <Override PartName="/xl/charts/chart25.xml" ContentType="application/vnd.openxmlformats-officedocument.drawingml.chart+xml"/>
  <Override PartName="/xl/charts/style29.xml" ContentType="application/vnd.ms-office.chartstyle+xml"/>
  <Override PartName="/xl/charts/colors29.xml" ContentType="application/vnd.ms-office.chartcolorstyle+xml"/>
  <Override PartName="/xl/charts/chart26.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5.xml" ContentType="application/vnd.openxmlformats-officedocument.drawing+xml"/>
  <Override PartName="/xl/charts/chart27.xml" ContentType="application/vnd.openxmlformats-officedocument.drawingml.chart+xml"/>
  <Override PartName="/xl/charts/style31.xml" ContentType="application/vnd.ms-office.chartstyle+xml"/>
  <Override PartName="/xl/charts/colors31.xml" ContentType="application/vnd.ms-office.chartcolorstyle+xml"/>
  <Override PartName="/xl/charts/chart28.xml" ContentType="application/vnd.openxmlformats-officedocument.drawingml.chart+xml"/>
  <Override PartName="/xl/charts/style32.xml" ContentType="application/vnd.ms-office.chartstyle+xml"/>
  <Override PartName="/xl/charts/colors32.xml" ContentType="application/vnd.ms-office.chartcolorstyle+xml"/>
  <Override PartName="/xl/charts/chart29.xml" ContentType="application/vnd.openxmlformats-officedocument.drawingml.chart+xml"/>
  <Override PartName="/xl/charts/style33.xml" ContentType="application/vnd.ms-office.chartstyle+xml"/>
  <Override PartName="/xl/charts/colors33.xml" ContentType="application/vnd.ms-office.chartcolorstyle+xml"/>
  <Override PartName="/xl/charts/chart30.xml" ContentType="application/vnd.openxmlformats-officedocument.drawingml.chart+xml"/>
  <Override PartName="/xl/charts/style34.xml" ContentType="application/vnd.ms-office.chartstyle+xml"/>
  <Override PartName="/xl/charts/colors34.xml" ContentType="application/vnd.ms-office.chartcolorstyle+xml"/>
  <Override PartName="/xl/charts/chart31.xml" ContentType="application/vnd.openxmlformats-officedocument.drawingml.chart+xml"/>
  <Override PartName="/xl/charts/style35.xml" ContentType="application/vnd.ms-office.chartstyle+xml"/>
  <Override PartName="/xl/charts/colors35.xml" ContentType="application/vnd.ms-office.chartcolorstyle+xml"/>
  <Override PartName="/xl/charts/chart32.xml" ContentType="application/vnd.openxmlformats-officedocument.drawingml.chart+xml"/>
  <Override PartName="/xl/charts/style36.xml" ContentType="application/vnd.ms-office.chartstyle+xml"/>
  <Override PartName="/xl/charts/colors36.xml" ContentType="application/vnd.ms-office.chartcolorstyle+xml"/>
  <Override PartName="/xl/charts/chart33.xml" ContentType="application/vnd.openxmlformats-officedocument.drawingml.chart+xml"/>
  <Override PartName="/xl/charts/style37.xml" ContentType="application/vnd.ms-office.chartstyle+xml"/>
  <Override PartName="/xl/charts/colors37.xml" ContentType="application/vnd.ms-office.chartcolorstyle+xml"/>
  <Override PartName="/xl/charts/chart34.xml" ContentType="application/vnd.openxmlformats-officedocument.drawingml.chart+xml"/>
  <Override PartName="/xl/charts/style38.xml" ContentType="application/vnd.ms-office.chartstyle+xml"/>
  <Override PartName="/xl/charts/colors38.xml" ContentType="application/vnd.ms-office.chartcolorstyle+xml"/>
  <Override PartName="/xl/charts/chart35.xml" ContentType="application/vnd.openxmlformats-officedocument.drawingml.chart+xml"/>
  <Override PartName="/xl/charts/style39.xml" ContentType="application/vnd.ms-office.chartstyle+xml"/>
  <Override PartName="/xl/charts/colors39.xml" ContentType="application/vnd.ms-office.chartcolorstyle+xml"/>
  <Override PartName="/xl/charts/chart36.xml" ContentType="application/vnd.openxmlformats-officedocument.drawingml.chart+xml"/>
  <Override PartName="/xl/charts/style40.xml" ContentType="application/vnd.ms-office.chartstyle+xml"/>
  <Override PartName="/xl/charts/colors40.xml" ContentType="application/vnd.ms-office.chartcolorstyle+xml"/>
  <Override PartName="/xl/charts/chart37.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6.xml" ContentType="application/vnd.openxmlformats-officedocument.drawing+xml"/>
  <Override PartName="/xl/charts/chart38.xml" ContentType="application/vnd.openxmlformats-officedocument.drawingml.chart+xml"/>
  <Override PartName="/xl/charts/style42.xml" ContentType="application/vnd.ms-office.chartstyle+xml"/>
  <Override PartName="/xl/charts/colors42.xml" ContentType="application/vnd.ms-office.chartcolorstyle+xml"/>
  <Override PartName="/xl/charts/chart39.xml" ContentType="application/vnd.openxmlformats-officedocument.drawingml.chart+xml"/>
  <Override PartName="/xl/charts/style43.xml" ContentType="application/vnd.ms-office.chartstyle+xml"/>
  <Override PartName="/xl/charts/colors43.xml" ContentType="application/vnd.ms-office.chartcolorstyle+xml"/>
  <Override PartName="/xl/charts/chart40.xml" ContentType="application/vnd.openxmlformats-officedocument.drawingml.chart+xml"/>
  <Override PartName="/xl/charts/style44.xml" ContentType="application/vnd.ms-office.chartstyle+xml"/>
  <Override PartName="/xl/charts/colors44.xml" ContentType="application/vnd.ms-office.chartcolorstyle+xml"/>
  <Override PartName="/xl/charts/chart41.xml" ContentType="application/vnd.openxmlformats-officedocument.drawingml.chart+xml"/>
  <Override PartName="/xl/charts/style45.xml" ContentType="application/vnd.ms-office.chartstyle+xml"/>
  <Override PartName="/xl/charts/colors45.xml" ContentType="application/vnd.ms-office.chartcolorstyle+xml"/>
  <Override PartName="/xl/charts/chart42.xml" ContentType="application/vnd.openxmlformats-officedocument.drawingml.chart+xml"/>
  <Override PartName="/xl/charts/style46.xml" ContentType="application/vnd.ms-office.chartstyle+xml"/>
  <Override PartName="/xl/charts/colors46.xml" ContentType="application/vnd.ms-office.chartcolorstyle+xml"/>
  <Override PartName="/xl/charts/chart43.xml" ContentType="application/vnd.openxmlformats-officedocument.drawingml.chart+xml"/>
  <Override PartName="/xl/charts/style47.xml" ContentType="application/vnd.ms-office.chartstyle+xml"/>
  <Override PartName="/xl/charts/colors47.xml" ContentType="application/vnd.ms-office.chartcolorstyle+xml"/>
  <Override PartName="/xl/charts/chart44.xml" ContentType="application/vnd.openxmlformats-officedocument.drawingml.chart+xml"/>
  <Override PartName="/xl/charts/style48.xml" ContentType="application/vnd.ms-office.chartstyle+xml"/>
  <Override PartName="/xl/charts/colors48.xml" ContentType="application/vnd.ms-office.chartcolorstyle+xml"/>
  <Override PartName="/xl/charts/chart45.xml" ContentType="application/vnd.openxmlformats-officedocument.drawingml.chart+xml"/>
  <Override PartName="/xl/charts/style49.xml" ContentType="application/vnd.ms-office.chartstyle+xml"/>
  <Override PartName="/xl/charts/colors49.xml" ContentType="application/vnd.ms-office.chartcolorstyle+xml"/>
  <Override PartName="/xl/charts/chart46.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7.xml" ContentType="application/vnd.openxmlformats-officedocument.drawing+xml"/>
  <Override PartName="/xl/charts/chartEx5.xml" ContentType="application/vnd.ms-office.chartex+xml"/>
  <Override PartName="/xl/charts/style51.xml" ContentType="application/vnd.ms-office.chartstyle+xml"/>
  <Override PartName="/xl/charts/colors51.xml" ContentType="application/vnd.ms-office.chartcolorstyle+xml"/>
  <Override PartName="/xl/drawings/drawing8.xml" ContentType="application/vnd.openxmlformats-officedocument.drawing+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charts/chart50.xml" ContentType="application/vnd.openxmlformats-officedocument.drawingml.chart+xml"/>
  <Override PartName="/xl/drawings/drawing9.xml" ContentType="application/vnd.openxmlformats-officedocument.drawing+xml"/>
  <Override PartName="/xl/charts/chart51.xml" ContentType="application/vnd.openxmlformats-officedocument.drawingml.chart+xml"/>
  <Override PartName="/xl/charts/style52.xml" ContentType="application/vnd.ms-office.chartstyle+xml"/>
  <Override PartName="/xl/charts/colors52.xml" ContentType="application/vnd.ms-office.chartcolorstyle+xml"/>
  <Override PartName="/xl/charts/chart52.xml" ContentType="application/vnd.openxmlformats-officedocument.drawingml.chart+xml"/>
  <Override PartName="/xl/charts/style53.xml" ContentType="application/vnd.ms-office.chartstyle+xml"/>
  <Override PartName="/xl/charts/colors53.xml" ContentType="application/vnd.ms-office.chartcolorstyle+xml"/>
  <Override PartName="/xl/charts/chart53.xml" ContentType="application/vnd.openxmlformats-officedocument.drawingml.chart+xml"/>
  <Override PartName="/xl/charts/style54.xml" ContentType="application/vnd.ms-office.chartstyle+xml"/>
  <Override PartName="/xl/charts/colors54.xml" ContentType="application/vnd.ms-office.chartcolorstyle+xml"/>
  <Override PartName="/xl/charts/chart54.xml" ContentType="application/vnd.openxmlformats-officedocument.drawingml.chart+xml"/>
  <Override PartName="/xl/charts/style55.xml" ContentType="application/vnd.ms-office.chartstyle+xml"/>
  <Override PartName="/xl/charts/colors5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9dfa894c848fc143/Desktop/PRISCILLA DOCS/S.B_DATA ANALYTICS/MY SUBMISSIONS/MINI PROJECTS/SOUTHERN WATER CORP/"/>
    </mc:Choice>
  </mc:AlternateContent>
  <xr:revisionPtr revIDLastSave="4078" documentId="8_{7A537932-1FA3-4C32-B819-CE63C70E7785}" xr6:coauthVersionLast="47" xr6:coauthVersionMax="47" xr10:uidLastSave="{F6DA5FB6-D7D6-4060-AB42-44E48F6CBE3B}"/>
  <bookViews>
    <workbookView xWindow="-108" yWindow="-108" windowWidth="23256" windowHeight="12456" tabRatio="837" firstSheet="1" activeTab="7" xr2:uid="{00000000-000D-0000-FFFF-FFFF00000000}"/>
  </bookViews>
  <sheets>
    <sheet name="READ ME BEFORE STARTING" sheetId="11" r:id="rId1"/>
    <sheet name="Definitions" sheetId="1" r:id="rId2"/>
    <sheet name="Sheet1" sheetId="22" state="hidden" r:id="rId3"/>
    <sheet name="Sheet2" sheetId="23" state="hidden" r:id="rId4"/>
    <sheet name="Data Repository Table" sheetId="17" r:id="rId5"/>
    <sheet name="Revenue Analysis" sheetId="15" r:id="rId6"/>
    <sheet name="Expenses Analysis" sheetId="16" r:id="rId7"/>
    <sheet name="EBIT Analysis" sheetId="18" r:id="rId8"/>
    <sheet name="Variance Analysis" sheetId="4" state="hidden" r:id="rId9"/>
    <sheet name="Cost to Produce" sheetId="7" state="hidden" r:id="rId10"/>
    <sheet name="EBIT" sheetId="8" state="hidden" r:id="rId11"/>
  </sheets>
  <definedNames>
    <definedName name="_xlnm._FilterDatabase" localSheetId="4" hidden="1">'Data Repository Table'!$A$2:$L$1010</definedName>
    <definedName name="_xlchart.v1.0" hidden="1">Sheet2!$B$99:$B$106</definedName>
    <definedName name="_xlchart.v1.1" hidden="1">Sheet2!$C$98</definedName>
    <definedName name="_xlchart.v1.10" hidden="1">Sheet2!$B$61</definedName>
    <definedName name="_xlchart.v1.11" hidden="1">Sheet2!$C$56:$J$56</definedName>
    <definedName name="_xlchart.v1.12" hidden="1">Sheet2!$C$57:$J$57</definedName>
    <definedName name="_xlchart.v1.13" hidden="1">Sheet2!$C$58:$J$58</definedName>
    <definedName name="_xlchart.v1.14" hidden="1">Sheet2!$C$59:$J$59</definedName>
    <definedName name="_xlchart.v1.15" hidden="1">Sheet2!$C$60:$J$60</definedName>
    <definedName name="_xlchart.v1.16" hidden="1">Sheet2!$C$61:$J$61</definedName>
    <definedName name="_xlchart.v1.17" hidden="1">Sheet2!$B$115:$B$122</definedName>
    <definedName name="_xlchart.v1.18" hidden="1">Sheet2!$C$114</definedName>
    <definedName name="_xlchart.v1.19" hidden="1">Sheet2!$C$115:$C$122</definedName>
    <definedName name="_xlchart.v1.2" hidden="1">Sheet2!$C$99:$C$106</definedName>
    <definedName name="_xlchart.v1.20" hidden="1">'Variance Analysis'!$B$120:$M$120</definedName>
    <definedName name="_xlchart.v1.21" hidden="1">'Variance Analysis'!$B$125:$M$125</definedName>
    <definedName name="_xlchart.v1.3" hidden="1">Sheet2!$B$83:$B$90</definedName>
    <definedName name="_xlchart.v1.4" hidden="1">Sheet2!$C$82</definedName>
    <definedName name="_xlchart.v1.5" hidden="1">Sheet2!$C$83:$C$90</definedName>
    <definedName name="_xlchart.v1.6" hidden="1">Sheet2!$B$57</definedName>
    <definedName name="_xlchart.v1.7" hidden="1">Sheet2!$B$58</definedName>
    <definedName name="_xlchart.v1.8" hidden="1">Sheet2!$B$59</definedName>
    <definedName name="_xlchart.v1.9" hidden="1">Sheet2!$B$60</definedName>
  </definedNames>
  <calcPr calcId="191028"/>
  <pivotCaches>
    <pivotCache cacheId="1"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6" roundtripDataSignature="AMtx7mjlIZLK9etZVmoqBfq42i/ok6PjDw=="/>
    </ext>
  </extLst>
</workbook>
</file>

<file path=xl/calcChain.xml><?xml version="1.0" encoding="utf-8"?>
<calcChain xmlns="http://schemas.openxmlformats.org/spreadsheetml/2006/main">
  <c r="K56" i="18" l="1"/>
  <c r="E62" i="15"/>
  <c r="D64" i="15"/>
  <c r="D63" i="15"/>
  <c r="D62" i="15"/>
  <c r="C64" i="15"/>
  <c r="C63" i="15"/>
  <c r="C62" i="15"/>
  <c r="B64" i="15"/>
  <c r="B63" i="15"/>
  <c r="B62" i="15"/>
  <c r="D65" i="15"/>
  <c r="C65" i="15"/>
  <c r="B65" i="15"/>
  <c r="D87" i="15"/>
  <c r="E150" i="16"/>
  <c r="D150" i="16"/>
  <c r="B152" i="16"/>
  <c r="E64" i="15" l="1"/>
  <c r="E63" i="15"/>
  <c r="P56" i="18"/>
  <c r="F58" i="18"/>
  <c r="G58" i="18"/>
  <c r="H58" i="18"/>
  <c r="I58" i="18"/>
  <c r="J58" i="18"/>
  <c r="K58" i="18"/>
  <c r="L58" i="18"/>
  <c r="M58" i="18"/>
  <c r="N58" i="18"/>
  <c r="O58" i="18"/>
  <c r="P58" i="18"/>
  <c r="Q58" i="18"/>
  <c r="E58" i="18"/>
  <c r="F57" i="18"/>
  <c r="G57" i="18"/>
  <c r="H57" i="18"/>
  <c r="I57" i="18"/>
  <c r="J57" i="18"/>
  <c r="K57" i="18"/>
  <c r="L57" i="18"/>
  <c r="M57" i="18"/>
  <c r="N57" i="18"/>
  <c r="O57" i="18"/>
  <c r="Q57" i="18"/>
  <c r="E57" i="18"/>
  <c r="F56" i="18"/>
  <c r="G56" i="18"/>
  <c r="H56" i="18"/>
  <c r="I56" i="18"/>
  <c r="J56" i="18"/>
  <c r="L56" i="18"/>
  <c r="M56" i="18"/>
  <c r="N56" i="18"/>
  <c r="O56" i="18"/>
  <c r="Q56" i="18"/>
  <c r="E56" i="18"/>
  <c r="H24" i="18"/>
  <c r="F25" i="18"/>
  <c r="G25" i="18"/>
  <c r="H25" i="18"/>
  <c r="I25" i="18"/>
  <c r="J25" i="18"/>
  <c r="K25" i="18"/>
  <c r="L25" i="18"/>
  <c r="M25" i="18"/>
  <c r="N25" i="18"/>
  <c r="O25" i="18"/>
  <c r="P25" i="18"/>
  <c r="Q25" i="18"/>
  <c r="E25" i="18"/>
  <c r="F24" i="18"/>
  <c r="G24" i="18"/>
  <c r="I24" i="18"/>
  <c r="J24" i="18"/>
  <c r="K24" i="18"/>
  <c r="L24" i="18"/>
  <c r="M24" i="18"/>
  <c r="N24" i="18"/>
  <c r="O24" i="18"/>
  <c r="P24" i="18"/>
  <c r="P57" i="18" s="1"/>
  <c r="Q24" i="18"/>
  <c r="E24" i="18"/>
  <c r="H23" i="18"/>
  <c r="F23" i="18"/>
  <c r="E23" i="18"/>
  <c r="G23" i="18"/>
  <c r="I23" i="18"/>
  <c r="J23" i="18"/>
  <c r="K23" i="18"/>
  <c r="L23" i="18"/>
  <c r="M23" i="18"/>
  <c r="N23" i="18"/>
  <c r="O23" i="18"/>
  <c r="P23" i="18"/>
  <c r="Q23" i="18"/>
  <c r="H43" i="16"/>
  <c r="F43" i="16"/>
  <c r="G43" i="16"/>
  <c r="I43" i="16"/>
  <c r="J43" i="16"/>
  <c r="K43" i="16"/>
  <c r="L43" i="16"/>
  <c r="M43" i="16"/>
  <c r="N43" i="16"/>
  <c r="O43" i="16"/>
  <c r="P43" i="16"/>
  <c r="Q43" i="16"/>
  <c r="K33" i="16"/>
  <c r="G33" i="16"/>
  <c r="H33" i="16"/>
  <c r="I33" i="16"/>
  <c r="J33" i="16"/>
  <c r="L33" i="16"/>
  <c r="M33" i="16"/>
  <c r="N33" i="16"/>
  <c r="O33" i="16"/>
  <c r="P33" i="16"/>
  <c r="Q33" i="16"/>
  <c r="F33" i="16"/>
  <c r="G23" i="16"/>
  <c r="H23" i="16"/>
  <c r="I23" i="16"/>
  <c r="J23" i="16"/>
  <c r="K23" i="16"/>
  <c r="L23" i="16"/>
  <c r="M23" i="16"/>
  <c r="N23" i="16"/>
  <c r="O23" i="16"/>
  <c r="P23" i="16"/>
  <c r="Q23" i="16"/>
  <c r="F23" i="16"/>
  <c r="K24" i="15"/>
  <c r="K29" i="15" s="1"/>
  <c r="K23" i="15"/>
  <c r="E23" i="15"/>
  <c r="F29" i="15"/>
  <c r="G29" i="15"/>
  <c r="H29" i="15"/>
  <c r="I29" i="15"/>
  <c r="J29" i="15"/>
  <c r="L29" i="15"/>
  <c r="M29" i="15"/>
  <c r="N29" i="15"/>
  <c r="O29" i="15"/>
  <c r="P29" i="15"/>
  <c r="E29" i="15"/>
  <c r="P23" i="15"/>
  <c r="O23" i="15"/>
  <c r="N23" i="15"/>
  <c r="L23" i="15"/>
  <c r="I23" i="15"/>
  <c r="H23" i="15"/>
  <c r="G23" i="15"/>
  <c r="F23" i="15"/>
  <c r="J23" i="15"/>
  <c r="M23" i="15"/>
  <c r="Q17" i="15"/>
  <c r="G17" i="15"/>
  <c r="H17" i="15"/>
  <c r="I17" i="15"/>
  <c r="J17" i="15"/>
  <c r="K17" i="15"/>
  <c r="L17" i="15"/>
  <c r="M17" i="15"/>
  <c r="N17" i="15"/>
  <c r="O17" i="15"/>
  <c r="P17" i="15"/>
  <c r="F17" i="15"/>
  <c r="E17" i="15"/>
  <c r="E57" i="15" l="1"/>
  <c r="R43" i="16" l="1"/>
  <c r="R33" i="16"/>
  <c r="R23" i="16"/>
  <c r="F105" i="16" l="1"/>
  <c r="G113" i="16"/>
  <c r="H113" i="16"/>
  <c r="I113" i="16"/>
  <c r="J113" i="16"/>
  <c r="K113" i="16"/>
  <c r="L113" i="16"/>
  <c r="M113" i="16"/>
  <c r="N113" i="16"/>
  <c r="O113" i="16"/>
  <c r="P113" i="16"/>
  <c r="Q113" i="16"/>
  <c r="F113" i="16"/>
  <c r="G112" i="16"/>
  <c r="H112" i="16"/>
  <c r="I112" i="16"/>
  <c r="J112" i="16"/>
  <c r="K112" i="16"/>
  <c r="L112" i="16"/>
  <c r="M112" i="16"/>
  <c r="N112" i="16"/>
  <c r="O112" i="16"/>
  <c r="P112" i="16"/>
  <c r="Q112" i="16"/>
  <c r="F112" i="16"/>
  <c r="G111" i="16"/>
  <c r="H111" i="16"/>
  <c r="I111" i="16"/>
  <c r="J111" i="16"/>
  <c r="K111" i="16"/>
  <c r="L111" i="16"/>
  <c r="M111" i="16"/>
  <c r="N111" i="16"/>
  <c r="O111" i="16"/>
  <c r="P111" i="16"/>
  <c r="Q111" i="16"/>
  <c r="F111" i="16"/>
  <c r="G110" i="16"/>
  <c r="H110" i="16"/>
  <c r="I110" i="16"/>
  <c r="J110" i="16"/>
  <c r="K110" i="16"/>
  <c r="L110" i="16"/>
  <c r="M110" i="16"/>
  <c r="N110" i="16"/>
  <c r="O110" i="16"/>
  <c r="P110" i="16"/>
  <c r="Q110" i="16"/>
  <c r="F110" i="16"/>
  <c r="G109" i="16"/>
  <c r="H109" i="16"/>
  <c r="I109" i="16"/>
  <c r="J109" i="16"/>
  <c r="K109" i="16"/>
  <c r="L109" i="16"/>
  <c r="M109" i="16"/>
  <c r="N109" i="16"/>
  <c r="O109" i="16"/>
  <c r="P109" i="16"/>
  <c r="Q109" i="16"/>
  <c r="F109" i="16"/>
  <c r="G108" i="16"/>
  <c r="H108" i="16"/>
  <c r="I108" i="16"/>
  <c r="J108" i="16"/>
  <c r="K108" i="16"/>
  <c r="L108" i="16"/>
  <c r="M108" i="16"/>
  <c r="N108" i="16"/>
  <c r="O108" i="16"/>
  <c r="P108" i="16"/>
  <c r="Q108" i="16"/>
  <c r="F108" i="16"/>
  <c r="G107" i="16"/>
  <c r="H107" i="16"/>
  <c r="I107" i="16"/>
  <c r="J107" i="16"/>
  <c r="K107" i="16"/>
  <c r="L107" i="16"/>
  <c r="M107" i="16"/>
  <c r="N107" i="16"/>
  <c r="O107" i="16"/>
  <c r="P107" i="16"/>
  <c r="Q107" i="16"/>
  <c r="F107" i="16"/>
  <c r="G106" i="16"/>
  <c r="H106" i="16"/>
  <c r="I106" i="16"/>
  <c r="J106" i="16"/>
  <c r="K106" i="16"/>
  <c r="L106" i="16"/>
  <c r="M106" i="16"/>
  <c r="N106" i="16"/>
  <c r="O106" i="16"/>
  <c r="P106" i="16"/>
  <c r="Q106" i="16"/>
  <c r="F106" i="16"/>
  <c r="G105" i="16"/>
  <c r="H105" i="16"/>
  <c r="I105" i="16"/>
  <c r="J105" i="16"/>
  <c r="K105" i="16"/>
  <c r="L105" i="16"/>
  <c r="M105" i="16"/>
  <c r="N105" i="16"/>
  <c r="O105" i="16"/>
  <c r="P105" i="16"/>
  <c r="Q105" i="16"/>
  <c r="G56" i="16"/>
  <c r="H56" i="16"/>
  <c r="I56" i="16"/>
  <c r="J56" i="16"/>
  <c r="K56" i="16"/>
  <c r="L56" i="16"/>
  <c r="M56" i="16"/>
  <c r="N56" i="16"/>
  <c r="O56" i="16"/>
  <c r="P56" i="16"/>
  <c r="Q56" i="16"/>
  <c r="F56" i="16"/>
  <c r="G55" i="16"/>
  <c r="H55" i="16"/>
  <c r="I55" i="16"/>
  <c r="J55" i="16"/>
  <c r="K55" i="16"/>
  <c r="L55" i="16"/>
  <c r="M55" i="16"/>
  <c r="N55" i="16"/>
  <c r="O55" i="16"/>
  <c r="P55" i="16"/>
  <c r="Q55" i="16"/>
  <c r="F55" i="16"/>
  <c r="G54" i="16"/>
  <c r="H54" i="16"/>
  <c r="I54" i="16"/>
  <c r="J54" i="16"/>
  <c r="K54" i="16"/>
  <c r="L54" i="16"/>
  <c r="M54" i="16"/>
  <c r="N54" i="16"/>
  <c r="O54" i="16"/>
  <c r="P54" i="16"/>
  <c r="Q54" i="16"/>
  <c r="F54" i="16"/>
  <c r="G53" i="16"/>
  <c r="H53" i="16"/>
  <c r="I53" i="16"/>
  <c r="J53" i="16"/>
  <c r="K53" i="16"/>
  <c r="L53" i="16"/>
  <c r="M53" i="16"/>
  <c r="N53" i="16"/>
  <c r="O53" i="16"/>
  <c r="P53" i="16"/>
  <c r="Q53" i="16"/>
  <c r="F53" i="16"/>
  <c r="G52" i="16"/>
  <c r="H52" i="16"/>
  <c r="I52" i="16"/>
  <c r="J52" i="16"/>
  <c r="K52" i="16"/>
  <c r="L52" i="16"/>
  <c r="M52" i="16"/>
  <c r="N52" i="16"/>
  <c r="O52" i="16"/>
  <c r="P52" i="16"/>
  <c r="Q52" i="16"/>
  <c r="F52" i="16"/>
  <c r="G51" i="16"/>
  <c r="H51" i="16"/>
  <c r="I51" i="16"/>
  <c r="J51" i="16"/>
  <c r="K51" i="16"/>
  <c r="L51" i="16"/>
  <c r="M51" i="16"/>
  <c r="N51" i="16"/>
  <c r="O51" i="16"/>
  <c r="P51" i="16"/>
  <c r="Q51" i="16"/>
  <c r="F51" i="16"/>
  <c r="G50" i="16"/>
  <c r="H50" i="16"/>
  <c r="I50" i="16"/>
  <c r="J50" i="16"/>
  <c r="K50" i="16"/>
  <c r="L50" i="16"/>
  <c r="M50" i="16"/>
  <c r="N50" i="16"/>
  <c r="O50" i="16"/>
  <c r="P50" i="16"/>
  <c r="Q50" i="16"/>
  <c r="F50" i="16"/>
  <c r="G49" i="16"/>
  <c r="H49" i="16"/>
  <c r="I49" i="16"/>
  <c r="J49" i="16"/>
  <c r="K49" i="16"/>
  <c r="L49" i="16"/>
  <c r="M49" i="16"/>
  <c r="N49" i="16"/>
  <c r="O49" i="16"/>
  <c r="P49" i="16"/>
  <c r="Q49" i="16"/>
  <c r="F49" i="16"/>
  <c r="G42" i="16"/>
  <c r="H42" i="16"/>
  <c r="I42" i="16"/>
  <c r="J42" i="16"/>
  <c r="K42" i="16"/>
  <c r="L42" i="16"/>
  <c r="M42" i="16"/>
  <c r="N42" i="16"/>
  <c r="O42" i="16"/>
  <c r="P42" i="16"/>
  <c r="Q42" i="16"/>
  <c r="F42" i="16"/>
  <c r="G41" i="16"/>
  <c r="H41" i="16"/>
  <c r="I41" i="16"/>
  <c r="J41" i="16"/>
  <c r="K41" i="16"/>
  <c r="L41" i="16"/>
  <c r="M41" i="16"/>
  <c r="N41" i="16"/>
  <c r="O41" i="16"/>
  <c r="P41" i="16"/>
  <c r="Q41" i="16"/>
  <c r="F41" i="16"/>
  <c r="G40" i="16"/>
  <c r="H40" i="16"/>
  <c r="I40" i="16"/>
  <c r="J40" i="16"/>
  <c r="K40" i="16"/>
  <c r="L40" i="16"/>
  <c r="M40" i="16"/>
  <c r="N40" i="16"/>
  <c r="O40" i="16"/>
  <c r="P40" i="16"/>
  <c r="Q40" i="16"/>
  <c r="F40" i="16"/>
  <c r="G39" i="16"/>
  <c r="H39" i="16"/>
  <c r="I39" i="16"/>
  <c r="J39" i="16"/>
  <c r="K39" i="16"/>
  <c r="L39" i="16"/>
  <c r="M39" i="16"/>
  <c r="N39" i="16"/>
  <c r="O39" i="16"/>
  <c r="P39" i="16"/>
  <c r="Q39" i="16"/>
  <c r="F39" i="16"/>
  <c r="G38" i="16"/>
  <c r="H38" i="16"/>
  <c r="I38" i="16"/>
  <c r="J38" i="16"/>
  <c r="K38" i="16"/>
  <c r="L38" i="16"/>
  <c r="M38" i="16"/>
  <c r="N38" i="16"/>
  <c r="O38" i="16"/>
  <c r="P38" i="16"/>
  <c r="Q38" i="16"/>
  <c r="F38" i="16"/>
  <c r="G37" i="16"/>
  <c r="H37" i="16"/>
  <c r="I37" i="16"/>
  <c r="J37" i="16"/>
  <c r="K37" i="16"/>
  <c r="L37" i="16"/>
  <c r="M37" i="16"/>
  <c r="N37" i="16"/>
  <c r="O37" i="16"/>
  <c r="P37" i="16"/>
  <c r="Q37" i="16"/>
  <c r="F37" i="16"/>
  <c r="G36" i="16"/>
  <c r="H36" i="16"/>
  <c r="I36" i="16"/>
  <c r="J36" i="16"/>
  <c r="K36" i="16"/>
  <c r="L36" i="16"/>
  <c r="M36" i="16"/>
  <c r="N36" i="16"/>
  <c r="O36" i="16"/>
  <c r="P36" i="16"/>
  <c r="Q36" i="16"/>
  <c r="F36" i="16"/>
  <c r="G35" i="16"/>
  <c r="H35" i="16"/>
  <c r="I35" i="16"/>
  <c r="J35" i="16"/>
  <c r="K35" i="16"/>
  <c r="L35" i="16"/>
  <c r="M35" i="16"/>
  <c r="N35" i="16"/>
  <c r="O35" i="16"/>
  <c r="P35" i="16"/>
  <c r="Q35" i="16"/>
  <c r="F35" i="16"/>
  <c r="G32" i="16"/>
  <c r="H32" i="16"/>
  <c r="I32" i="16"/>
  <c r="J32" i="16"/>
  <c r="K32" i="16"/>
  <c r="L32" i="16"/>
  <c r="M32" i="16"/>
  <c r="N32" i="16"/>
  <c r="O32" i="16"/>
  <c r="P32" i="16"/>
  <c r="Q32" i="16"/>
  <c r="F32" i="16"/>
  <c r="G31" i="16"/>
  <c r="H31" i="16"/>
  <c r="I31" i="16"/>
  <c r="J31" i="16"/>
  <c r="K31" i="16"/>
  <c r="L31" i="16"/>
  <c r="M31" i="16"/>
  <c r="N31" i="16"/>
  <c r="O31" i="16"/>
  <c r="P31" i="16"/>
  <c r="Q31" i="16"/>
  <c r="F31" i="16"/>
  <c r="G30" i="16"/>
  <c r="H30" i="16"/>
  <c r="I30" i="16"/>
  <c r="J30" i="16"/>
  <c r="K30" i="16"/>
  <c r="L30" i="16"/>
  <c r="M30" i="16"/>
  <c r="N30" i="16"/>
  <c r="O30" i="16"/>
  <c r="P30" i="16"/>
  <c r="Q30" i="16"/>
  <c r="F30" i="16"/>
  <c r="G29" i="16"/>
  <c r="H29" i="16"/>
  <c r="I29" i="16"/>
  <c r="J29" i="16"/>
  <c r="K29" i="16"/>
  <c r="L29" i="16"/>
  <c r="M29" i="16"/>
  <c r="N29" i="16"/>
  <c r="O29" i="16"/>
  <c r="P29" i="16"/>
  <c r="Q29" i="16"/>
  <c r="F29" i="16"/>
  <c r="G28" i="16"/>
  <c r="H28" i="16"/>
  <c r="I28" i="16"/>
  <c r="J28" i="16"/>
  <c r="K28" i="16"/>
  <c r="L28" i="16"/>
  <c r="M28" i="16"/>
  <c r="N28" i="16"/>
  <c r="O28" i="16"/>
  <c r="P28" i="16"/>
  <c r="Q28" i="16"/>
  <c r="F28" i="16"/>
  <c r="G27" i="16"/>
  <c r="H27" i="16"/>
  <c r="I27" i="16"/>
  <c r="J27" i="16"/>
  <c r="K27" i="16"/>
  <c r="L27" i="16"/>
  <c r="M27" i="16"/>
  <c r="N27" i="16"/>
  <c r="O27" i="16"/>
  <c r="P27" i="16"/>
  <c r="Q27" i="16"/>
  <c r="F27" i="16"/>
  <c r="G26" i="16"/>
  <c r="H26" i="16"/>
  <c r="I26" i="16"/>
  <c r="J26" i="16"/>
  <c r="K26" i="16"/>
  <c r="L26" i="16"/>
  <c r="M26" i="16"/>
  <c r="N26" i="16"/>
  <c r="O26" i="16"/>
  <c r="P26" i="16"/>
  <c r="Q26" i="16"/>
  <c r="F26" i="16"/>
  <c r="G25" i="16"/>
  <c r="H25" i="16"/>
  <c r="I25" i="16"/>
  <c r="J25" i="16"/>
  <c r="K25" i="16"/>
  <c r="L25" i="16"/>
  <c r="M25" i="16"/>
  <c r="N25" i="16"/>
  <c r="O25" i="16"/>
  <c r="P25" i="16"/>
  <c r="Q25" i="16"/>
  <c r="F25" i="16"/>
  <c r="P22" i="16"/>
  <c r="L21" i="16"/>
  <c r="G22" i="16"/>
  <c r="H22" i="16"/>
  <c r="I22" i="16"/>
  <c r="J22" i="16"/>
  <c r="K22" i="16"/>
  <c r="L22" i="16"/>
  <c r="M22" i="16"/>
  <c r="N22" i="16"/>
  <c r="O22" i="16"/>
  <c r="Q22" i="16"/>
  <c r="F22" i="16"/>
  <c r="G21" i="16"/>
  <c r="H21" i="16"/>
  <c r="I21" i="16"/>
  <c r="J21" i="16"/>
  <c r="K21" i="16"/>
  <c r="M21" i="16"/>
  <c r="N21" i="16"/>
  <c r="O21" i="16"/>
  <c r="P21" i="16"/>
  <c r="Q21" i="16"/>
  <c r="F21" i="16"/>
  <c r="G20" i="16"/>
  <c r="H20" i="16"/>
  <c r="I20" i="16"/>
  <c r="J20" i="16"/>
  <c r="K20" i="16"/>
  <c r="L20" i="16"/>
  <c r="M20" i="16"/>
  <c r="N20" i="16"/>
  <c r="O20" i="16"/>
  <c r="P20" i="16"/>
  <c r="Q20" i="16"/>
  <c r="F20" i="16"/>
  <c r="G19" i="16"/>
  <c r="H19" i="16"/>
  <c r="I19" i="16"/>
  <c r="J19" i="16"/>
  <c r="K19" i="16"/>
  <c r="L19" i="16"/>
  <c r="M19" i="16"/>
  <c r="N19" i="16"/>
  <c r="O19" i="16"/>
  <c r="P19" i="16"/>
  <c r="Q19" i="16"/>
  <c r="F19" i="16"/>
  <c r="G18" i="16"/>
  <c r="H18" i="16"/>
  <c r="I18" i="16"/>
  <c r="J18" i="16"/>
  <c r="K18" i="16"/>
  <c r="L18" i="16"/>
  <c r="M18" i="16"/>
  <c r="N18" i="16"/>
  <c r="O18" i="16"/>
  <c r="P18" i="16"/>
  <c r="Q18" i="16"/>
  <c r="F18" i="16"/>
  <c r="G17" i="16"/>
  <c r="H17" i="16"/>
  <c r="I17" i="16"/>
  <c r="J17" i="16"/>
  <c r="K17" i="16"/>
  <c r="L17" i="16"/>
  <c r="M17" i="16"/>
  <c r="N17" i="16"/>
  <c r="O17" i="16"/>
  <c r="P17" i="16"/>
  <c r="Q17" i="16"/>
  <c r="F17" i="16"/>
  <c r="K16" i="16"/>
  <c r="H16" i="16"/>
  <c r="O15" i="16"/>
  <c r="L15" i="16"/>
  <c r="G15" i="16"/>
  <c r="G16" i="16"/>
  <c r="I16" i="16"/>
  <c r="J16" i="16"/>
  <c r="L16" i="16"/>
  <c r="M16" i="16"/>
  <c r="N16" i="16"/>
  <c r="O16" i="16"/>
  <c r="P16" i="16"/>
  <c r="Q16" i="16"/>
  <c r="F16" i="16"/>
  <c r="H15" i="16"/>
  <c r="I15" i="16"/>
  <c r="J15" i="16"/>
  <c r="K15" i="16"/>
  <c r="M15" i="16"/>
  <c r="N15" i="16"/>
  <c r="P15" i="16"/>
  <c r="Q15" i="16"/>
  <c r="F15" i="16"/>
  <c r="R50" i="16" l="1"/>
  <c r="R106" i="16"/>
  <c r="R108" i="16"/>
  <c r="R110" i="16"/>
  <c r="R112" i="16"/>
  <c r="R113" i="16"/>
  <c r="R49" i="16"/>
  <c r="R51" i="16"/>
  <c r="R107" i="16"/>
  <c r="R109" i="16"/>
  <c r="R111" i="16"/>
  <c r="R105" i="16"/>
  <c r="R56" i="16"/>
  <c r="R55" i="16"/>
  <c r="R54" i="16"/>
  <c r="R53" i="16"/>
  <c r="R52" i="16"/>
  <c r="C59" i="15"/>
  <c r="D59" i="15"/>
  <c r="B59" i="15"/>
  <c r="C58" i="15"/>
  <c r="D58" i="15"/>
  <c r="B58" i="15"/>
  <c r="C57" i="15"/>
  <c r="D57" i="15"/>
  <c r="B57" i="15"/>
  <c r="F42" i="15"/>
  <c r="G42" i="15"/>
  <c r="H42" i="15"/>
  <c r="I42" i="15"/>
  <c r="J42" i="15"/>
  <c r="K42" i="15"/>
  <c r="L42" i="15"/>
  <c r="M42" i="15"/>
  <c r="N42" i="15"/>
  <c r="O42" i="15"/>
  <c r="P42" i="15"/>
  <c r="E42" i="15"/>
  <c r="F41" i="15"/>
  <c r="G41" i="15"/>
  <c r="H41" i="15"/>
  <c r="I41" i="15"/>
  <c r="J41" i="15"/>
  <c r="K41" i="15"/>
  <c r="L41" i="15"/>
  <c r="M41" i="15"/>
  <c r="N41" i="15"/>
  <c r="O41" i="15"/>
  <c r="P41" i="15"/>
  <c r="E41" i="15"/>
  <c r="F40" i="15"/>
  <c r="G40" i="15"/>
  <c r="H40" i="15"/>
  <c r="I40" i="15"/>
  <c r="J40" i="15"/>
  <c r="K40" i="15"/>
  <c r="L40" i="15"/>
  <c r="M40" i="15"/>
  <c r="N40" i="15"/>
  <c r="O40" i="15"/>
  <c r="P40" i="15"/>
  <c r="E40" i="15"/>
  <c r="F39" i="15"/>
  <c r="G39" i="15"/>
  <c r="H39" i="15"/>
  <c r="I39" i="15"/>
  <c r="J39" i="15"/>
  <c r="K39" i="15"/>
  <c r="L39" i="15"/>
  <c r="M39" i="15"/>
  <c r="N39" i="15"/>
  <c r="O39" i="15"/>
  <c r="P39" i="15"/>
  <c r="E39" i="15"/>
  <c r="F38" i="15"/>
  <c r="G38" i="15"/>
  <c r="H38" i="15"/>
  <c r="I38" i="15"/>
  <c r="J38" i="15"/>
  <c r="K38" i="15"/>
  <c r="L38" i="15"/>
  <c r="M38" i="15"/>
  <c r="N38" i="15"/>
  <c r="O38" i="15"/>
  <c r="P38" i="15"/>
  <c r="E38" i="15"/>
  <c r="F37" i="15"/>
  <c r="G37" i="15"/>
  <c r="H37" i="15"/>
  <c r="I37" i="15"/>
  <c r="J37" i="15"/>
  <c r="K37" i="15"/>
  <c r="L37" i="15"/>
  <c r="M37" i="15"/>
  <c r="N37" i="15"/>
  <c r="O37" i="15"/>
  <c r="P37" i="15"/>
  <c r="E37" i="15"/>
  <c r="F36" i="15"/>
  <c r="G36" i="15"/>
  <c r="H36" i="15"/>
  <c r="I36" i="15"/>
  <c r="J36" i="15"/>
  <c r="K36" i="15"/>
  <c r="L36" i="15"/>
  <c r="M36" i="15"/>
  <c r="N36" i="15"/>
  <c r="O36" i="15"/>
  <c r="P36" i="15"/>
  <c r="E36" i="15"/>
  <c r="F35" i="15"/>
  <c r="G35" i="15"/>
  <c r="H35" i="15"/>
  <c r="I35" i="15"/>
  <c r="J35" i="15"/>
  <c r="K35" i="15"/>
  <c r="L35" i="15"/>
  <c r="M35" i="15"/>
  <c r="N35" i="15"/>
  <c r="O35" i="15"/>
  <c r="P35" i="15"/>
  <c r="E35" i="15"/>
  <c r="H34" i="15"/>
  <c r="G34" i="15"/>
  <c r="F34" i="15"/>
  <c r="I34" i="15"/>
  <c r="J34" i="15"/>
  <c r="K34" i="15"/>
  <c r="L34" i="15"/>
  <c r="M34" i="15"/>
  <c r="N34" i="15"/>
  <c r="O34" i="15"/>
  <c r="P34" i="15"/>
  <c r="E34" i="15"/>
  <c r="M28" i="15"/>
  <c r="F28" i="15"/>
  <c r="G28" i="15"/>
  <c r="H28" i="15"/>
  <c r="I28" i="15"/>
  <c r="J28" i="15"/>
  <c r="K28" i="15"/>
  <c r="L28" i="15"/>
  <c r="N28" i="15"/>
  <c r="O28" i="15"/>
  <c r="P28" i="15"/>
  <c r="E28" i="15"/>
  <c r="F27" i="15"/>
  <c r="G27" i="15"/>
  <c r="H27" i="15"/>
  <c r="I27" i="15"/>
  <c r="J27" i="15"/>
  <c r="K27" i="15"/>
  <c r="L27" i="15"/>
  <c r="M27" i="15"/>
  <c r="N27" i="15"/>
  <c r="O27" i="15"/>
  <c r="P27" i="15"/>
  <c r="E27" i="15"/>
  <c r="F26" i="15"/>
  <c r="G26" i="15"/>
  <c r="H26" i="15"/>
  <c r="I26" i="15"/>
  <c r="J26" i="15"/>
  <c r="K26" i="15"/>
  <c r="L26" i="15"/>
  <c r="M26" i="15"/>
  <c r="N26" i="15"/>
  <c r="O26" i="15"/>
  <c r="P26" i="15"/>
  <c r="E26" i="15"/>
  <c r="F25" i="15"/>
  <c r="G25" i="15"/>
  <c r="H25" i="15"/>
  <c r="I25" i="15"/>
  <c r="J25" i="15"/>
  <c r="K25" i="15"/>
  <c r="L25" i="15"/>
  <c r="M25" i="15"/>
  <c r="N25" i="15"/>
  <c r="O25" i="15"/>
  <c r="P25" i="15"/>
  <c r="E25" i="15"/>
  <c r="F24" i="15"/>
  <c r="G24" i="15"/>
  <c r="H24" i="15"/>
  <c r="I24" i="15"/>
  <c r="J24" i="15"/>
  <c r="L24" i="15"/>
  <c r="M24" i="15"/>
  <c r="N24" i="15"/>
  <c r="O24" i="15"/>
  <c r="P24" i="15"/>
  <c r="E24" i="15"/>
  <c r="F22" i="15"/>
  <c r="G22" i="15"/>
  <c r="H22" i="15"/>
  <c r="I22" i="15"/>
  <c r="J22" i="15"/>
  <c r="K22" i="15"/>
  <c r="L22" i="15"/>
  <c r="M22" i="15"/>
  <c r="N22" i="15"/>
  <c r="O22" i="15"/>
  <c r="P22" i="15"/>
  <c r="E22" i="15"/>
  <c r="F21" i="15"/>
  <c r="G21" i="15"/>
  <c r="H21" i="15"/>
  <c r="I21" i="15"/>
  <c r="J21" i="15"/>
  <c r="K21" i="15"/>
  <c r="L21" i="15"/>
  <c r="M21" i="15"/>
  <c r="N21" i="15"/>
  <c r="O21" i="15"/>
  <c r="P21" i="15"/>
  <c r="E21" i="15"/>
  <c r="F20" i="15"/>
  <c r="G20" i="15"/>
  <c r="H20" i="15"/>
  <c r="I20" i="15"/>
  <c r="J20" i="15"/>
  <c r="K20" i="15"/>
  <c r="L20" i="15"/>
  <c r="M20" i="15"/>
  <c r="N20" i="15"/>
  <c r="O20" i="15"/>
  <c r="P20" i="15"/>
  <c r="E20" i="15"/>
  <c r="E19" i="15"/>
  <c r="F19" i="15"/>
  <c r="G19" i="15"/>
  <c r="H19" i="15"/>
  <c r="I19" i="15"/>
  <c r="J19" i="15"/>
  <c r="K19" i="15"/>
  <c r="L19" i="15"/>
  <c r="M19" i="15"/>
  <c r="N19" i="15"/>
  <c r="O19" i="15"/>
  <c r="P19" i="15"/>
  <c r="F18" i="15"/>
  <c r="G18" i="15"/>
  <c r="H18" i="15"/>
  <c r="I18" i="15"/>
  <c r="J18" i="15"/>
  <c r="K18" i="15"/>
  <c r="L18" i="15"/>
  <c r="M18" i="15"/>
  <c r="N18" i="15"/>
  <c r="O18" i="15"/>
  <c r="P18" i="15"/>
  <c r="F16" i="15"/>
  <c r="E18" i="15"/>
  <c r="E16" i="15"/>
  <c r="P16" i="15"/>
  <c r="J16" i="15"/>
  <c r="K16" i="15"/>
  <c r="L16" i="15"/>
  <c r="M16" i="15"/>
  <c r="N16" i="15"/>
  <c r="O16" i="15"/>
  <c r="I16" i="15"/>
  <c r="H16" i="15"/>
  <c r="L15" i="15"/>
  <c r="K15" i="15"/>
  <c r="I15" i="15"/>
  <c r="J15" i="15"/>
  <c r="M15" i="15"/>
  <c r="N15" i="15"/>
  <c r="O15" i="15"/>
  <c r="P15" i="15"/>
  <c r="I14" i="15"/>
  <c r="J14" i="15"/>
  <c r="K14" i="15"/>
  <c r="L14" i="15"/>
  <c r="M14" i="15"/>
  <c r="N14" i="15"/>
  <c r="O14" i="15"/>
  <c r="P14" i="15"/>
  <c r="H14" i="15"/>
  <c r="P13" i="15"/>
  <c r="M13" i="15"/>
  <c r="L12" i="15"/>
  <c r="J13" i="15"/>
  <c r="I13" i="15"/>
  <c r="H15" i="15"/>
  <c r="H13" i="15"/>
  <c r="G15" i="15"/>
  <c r="G16" i="15"/>
  <c r="G14" i="15"/>
  <c r="F14" i="15"/>
  <c r="F15" i="15"/>
  <c r="F13" i="15"/>
  <c r="G13" i="15"/>
  <c r="K13" i="15"/>
  <c r="L13" i="15"/>
  <c r="N13" i="15"/>
  <c r="O13" i="15"/>
  <c r="E13" i="15"/>
  <c r="I12" i="15"/>
  <c r="G12" i="15"/>
  <c r="H12" i="15"/>
  <c r="J12" i="15"/>
  <c r="K12" i="15"/>
  <c r="M12" i="15"/>
  <c r="N12" i="15"/>
  <c r="O12" i="15"/>
  <c r="P12" i="15"/>
  <c r="F12" i="15"/>
  <c r="E12" i="15"/>
  <c r="E15" i="15"/>
  <c r="E14" i="15"/>
  <c r="R114" i="16" l="1"/>
  <c r="R57" i="16"/>
  <c r="D60" i="15"/>
  <c r="B60" i="15"/>
  <c r="C60" i="15"/>
  <c r="Q27" i="15"/>
  <c r="Q34" i="15"/>
  <c r="Q13" i="15"/>
  <c r="Q12" i="15"/>
  <c r="R36" i="16"/>
  <c r="R37" i="16"/>
  <c r="R38" i="16"/>
  <c r="R39" i="16"/>
  <c r="R40" i="16"/>
  <c r="R41" i="16"/>
  <c r="R42" i="16"/>
  <c r="R35" i="16"/>
  <c r="R25" i="16"/>
  <c r="R16" i="16"/>
  <c r="R17" i="16"/>
  <c r="R18" i="16"/>
  <c r="R19" i="16"/>
  <c r="R20" i="16"/>
  <c r="R21" i="16"/>
  <c r="R22" i="16"/>
  <c r="R15" i="16"/>
  <c r="R26" i="16"/>
  <c r="R27" i="16"/>
  <c r="R28" i="16"/>
  <c r="R29" i="16"/>
  <c r="R30" i="16"/>
  <c r="R31" i="16"/>
  <c r="R32" i="16"/>
  <c r="E842" i="17" l="1"/>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E183" i="17" l="1"/>
  <c r="E184" i="17"/>
  <c r="E185" i="17"/>
  <c r="E186" i="17"/>
  <c r="E187" i="17"/>
  <c r="E188" i="17"/>
  <c r="E189" i="17"/>
  <c r="E190" i="17"/>
  <c r="E191" i="17"/>
  <c r="E192" i="17"/>
  <c r="E193" i="17"/>
  <c r="E194" i="17"/>
  <c r="E182" i="17" l="1"/>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Q18" i="15" l="1"/>
  <c r="Q36" i="15"/>
  <c r="Q40" i="15"/>
  <c r="Q41" i="15"/>
  <c r="Q37" i="15"/>
  <c r="Q42" i="15"/>
  <c r="Q38" i="15"/>
  <c r="Q39" i="15"/>
  <c r="Q35" i="15"/>
  <c r="Q25" i="15"/>
  <c r="Q26" i="15"/>
  <c r="Q28" i="15"/>
  <c r="Q24" i="15"/>
  <c r="Q21" i="15"/>
  <c r="Q22" i="15"/>
  <c r="Q14" i="15"/>
  <c r="Q15" i="15"/>
  <c r="Q16" i="15"/>
  <c r="Q29" i="15" l="1"/>
  <c r="Q19" i="15"/>
  <c r="E4" i="17"/>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 r="Q20" i="15" l="1"/>
  <c r="Q23" i="15" s="1"/>
  <c r="E59" i="15"/>
  <c r="E58" i="15"/>
  <c r="E60" i="15" l="1"/>
  <c r="L7" i="8"/>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0" i="7"/>
  <c r="C71" i="7"/>
  <c r="C69" i="7"/>
  <c r="D61" i="7"/>
  <c r="E61" i="7"/>
  <c r="F61" i="7"/>
  <c r="G61" i="7"/>
  <c r="H61" i="7"/>
  <c r="I61" i="7"/>
  <c r="J61" i="7"/>
  <c r="K61" i="7"/>
  <c r="L61" i="7"/>
  <c r="M61" i="7"/>
  <c r="N61" i="7"/>
  <c r="C61" i="7"/>
  <c r="D53" i="7"/>
  <c r="E53" i="7"/>
  <c r="F53" i="7"/>
  <c r="G53" i="7"/>
  <c r="H53" i="7"/>
  <c r="I53" i="7"/>
  <c r="J53" i="7"/>
  <c r="K53" i="7"/>
  <c r="L53" i="7"/>
  <c r="M53" i="7"/>
  <c r="N53" i="7"/>
  <c r="G50" i="7"/>
  <c r="K50" i="7"/>
  <c r="C53" i="7"/>
  <c r="D45" i="7"/>
  <c r="E45" i="7"/>
  <c r="F45" i="7"/>
  <c r="G45" i="7"/>
  <c r="H45" i="7"/>
  <c r="I45" i="7"/>
  <c r="J45" i="7"/>
  <c r="K45" i="7"/>
  <c r="L45" i="7"/>
  <c r="M45" i="7"/>
  <c r="N45" i="7"/>
  <c r="C45" i="7"/>
  <c r="D35" i="7"/>
  <c r="E35" i="7"/>
  <c r="F35" i="7"/>
  <c r="G35" i="7"/>
  <c r="H35" i="7"/>
  <c r="I35" i="7"/>
  <c r="J35" i="7"/>
  <c r="K35" i="7"/>
  <c r="L35" i="7"/>
  <c r="M35" i="7"/>
  <c r="N35" i="7"/>
  <c r="D36" i="7"/>
  <c r="E36" i="7"/>
  <c r="F36" i="7"/>
  <c r="G36" i="7"/>
  <c r="H36" i="7"/>
  <c r="I36" i="7"/>
  <c r="J36" i="7"/>
  <c r="K36" i="7"/>
  <c r="L36" i="7"/>
  <c r="M36" i="7"/>
  <c r="N36" i="7"/>
  <c r="D37" i="7"/>
  <c r="E37" i="7"/>
  <c r="F37" i="7"/>
  <c r="G37" i="7"/>
  <c r="H37" i="7"/>
  <c r="I37" i="7"/>
  <c r="J37" i="7"/>
  <c r="K37" i="7"/>
  <c r="L37" i="7"/>
  <c r="M37" i="7"/>
  <c r="N37" i="7"/>
  <c r="C36" i="7"/>
  <c r="C37" i="7"/>
  <c r="C35" i="7"/>
  <c r="D27" i="7"/>
  <c r="E27" i="7"/>
  <c r="F27" i="7"/>
  <c r="G27" i="7"/>
  <c r="H27" i="7"/>
  <c r="I27" i="7"/>
  <c r="J27" i="7"/>
  <c r="K27" i="7"/>
  <c r="L27" i="7"/>
  <c r="M27" i="7"/>
  <c r="N27" i="7"/>
  <c r="C27" i="7"/>
  <c r="D24" i="7"/>
  <c r="H24" i="7"/>
  <c r="D19" i="7"/>
  <c r="E19" i="7"/>
  <c r="F19" i="7"/>
  <c r="G19" i="7"/>
  <c r="H19" i="7"/>
  <c r="I19" i="7"/>
  <c r="J19" i="7"/>
  <c r="K19" i="7"/>
  <c r="L19" i="7"/>
  <c r="M19" i="7"/>
  <c r="N19" i="7"/>
  <c r="C19" i="7"/>
  <c r="H16" i="7"/>
  <c r="D11" i="7"/>
  <c r="E11" i="7"/>
  <c r="F11" i="7"/>
  <c r="G11" i="7"/>
  <c r="H11" i="7"/>
  <c r="I11" i="7"/>
  <c r="J11" i="7"/>
  <c r="K11" i="7"/>
  <c r="L11" i="7"/>
  <c r="M11" i="7"/>
  <c r="N11" i="7"/>
  <c r="C11" i="7"/>
  <c r="D16" i="4"/>
  <c r="D44" i="8" s="1"/>
  <c r="E16" i="4"/>
  <c r="E44" i="8" s="1"/>
  <c r="F16" i="4"/>
  <c r="F44" i="8" s="1"/>
  <c r="G16" i="4"/>
  <c r="G44" i="8" s="1"/>
  <c r="H16" i="4"/>
  <c r="H44" i="8" s="1"/>
  <c r="I16" i="4"/>
  <c r="I44" i="8" s="1"/>
  <c r="J16" i="4"/>
  <c r="J44" i="8" s="1"/>
  <c r="K16" i="4"/>
  <c r="K44" i="8" s="1"/>
  <c r="L16" i="4"/>
  <c r="L44" i="8" s="1"/>
  <c r="M16" i="4"/>
  <c r="M44" i="8" s="1"/>
  <c r="N16" i="4"/>
  <c r="N44" i="8" s="1"/>
  <c r="C16" i="4"/>
  <c r="C44" i="8" s="1"/>
  <c r="E41" i="4"/>
  <c r="E21" i="8" s="1"/>
  <c r="F41" i="4"/>
  <c r="F21" i="8" s="1"/>
  <c r="G41" i="4"/>
  <c r="G21" i="8" s="1"/>
  <c r="H41" i="4"/>
  <c r="I41" i="4"/>
  <c r="I21" i="8" s="1"/>
  <c r="J41" i="4"/>
  <c r="J21" i="8" s="1"/>
  <c r="K41" i="4"/>
  <c r="K21" i="8" s="1"/>
  <c r="L41" i="4"/>
  <c r="M41" i="4"/>
  <c r="M21" i="8" s="1"/>
  <c r="N41" i="4"/>
  <c r="N21" i="8" s="1"/>
  <c r="D41" i="4"/>
  <c r="D21" i="8" s="1"/>
  <c r="C41" i="4"/>
  <c r="C21" i="8" s="1"/>
  <c r="D33" i="4"/>
  <c r="D8" i="7" s="1"/>
  <c r="E33" i="4"/>
  <c r="E7" i="8" s="1"/>
  <c r="F33" i="4"/>
  <c r="F8" i="7" s="1"/>
  <c r="G33" i="4"/>
  <c r="G8" i="7" s="1"/>
  <c r="H33" i="4"/>
  <c r="H8" i="7" s="1"/>
  <c r="I33" i="4"/>
  <c r="I7" i="8" s="1"/>
  <c r="J33" i="4"/>
  <c r="J8" i="7" s="1"/>
  <c r="K33" i="4"/>
  <c r="K8" i="7" s="1"/>
  <c r="L33" i="4"/>
  <c r="L8" i="7" s="1"/>
  <c r="M33" i="4"/>
  <c r="M7" i="8" s="1"/>
  <c r="N33" i="4"/>
  <c r="N8" i="7" s="1"/>
  <c r="D37" i="4"/>
  <c r="D14" i="8" s="1"/>
  <c r="E37" i="4"/>
  <c r="E14" i="8" s="1"/>
  <c r="F37" i="4"/>
  <c r="F14" i="8" s="1"/>
  <c r="G37" i="4"/>
  <c r="G14" i="8" s="1"/>
  <c r="H37" i="4"/>
  <c r="H14" i="8" s="1"/>
  <c r="I37" i="4"/>
  <c r="I14" i="8" s="1"/>
  <c r="J37" i="4"/>
  <c r="J14" i="8" s="1"/>
  <c r="K37" i="4"/>
  <c r="K14" i="8" s="1"/>
  <c r="L37" i="4"/>
  <c r="L14" i="8" s="1"/>
  <c r="M37" i="4"/>
  <c r="M14" i="8" s="1"/>
  <c r="N37" i="4"/>
  <c r="N14" i="8" s="1"/>
  <c r="C37" i="4"/>
  <c r="C14" i="8" s="1"/>
  <c r="C33" i="4"/>
  <c r="C8" i="7" s="1"/>
  <c r="D20" i="4"/>
  <c r="D52" i="8" s="1"/>
  <c r="E20" i="4"/>
  <c r="E52" i="8" s="1"/>
  <c r="F20" i="4"/>
  <c r="F52" i="8" s="1"/>
  <c r="G20" i="4"/>
  <c r="G52" i="8" s="1"/>
  <c r="H20" i="4"/>
  <c r="H52" i="8" s="1"/>
  <c r="I20" i="4"/>
  <c r="I52" i="8" s="1"/>
  <c r="J20" i="4"/>
  <c r="J58" i="7" s="1"/>
  <c r="K20" i="4"/>
  <c r="K52" i="8" s="1"/>
  <c r="L20" i="4"/>
  <c r="L52" i="8" s="1"/>
  <c r="M20" i="4"/>
  <c r="M52" i="8" s="1"/>
  <c r="N20" i="4"/>
  <c r="N52" i="8" s="1"/>
  <c r="C20" i="4"/>
  <c r="C58" i="7" s="1"/>
  <c r="D12" i="4"/>
  <c r="D36" i="8" s="1"/>
  <c r="E12" i="4"/>
  <c r="E36" i="8" s="1"/>
  <c r="F12" i="4"/>
  <c r="F36" i="8" s="1"/>
  <c r="G12" i="4"/>
  <c r="G36" i="8" s="1"/>
  <c r="H12" i="4"/>
  <c r="H36" i="8" s="1"/>
  <c r="I12" i="4"/>
  <c r="I36" i="8" s="1"/>
  <c r="J12" i="4"/>
  <c r="J42" i="7" s="1"/>
  <c r="K12" i="4"/>
  <c r="K36" i="8" s="1"/>
  <c r="L12" i="4"/>
  <c r="L36" i="8" s="1"/>
  <c r="M12" i="4"/>
  <c r="M36" i="8" s="1"/>
  <c r="N12" i="4"/>
  <c r="N36" i="8" s="1"/>
  <c r="C12" i="4"/>
  <c r="C24" i="4" s="1"/>
  <c r="L62" i="4" l="1"/>
  <c r="L83" i="4" s="1"/>
  <c r="L16" i="7"/>
  <c r="D16" i="7"/>
  <c r="L21" i="8"/>
  <c r="H62" i="4"/>
  <c r="H83" i="4" s="1"/>
  <c r="H21" i="8"/>
  <c r="C52" i="8"/>
  <c r="H7" i="8"/>
  <c r="L24" i="7"/>
  <c r="C50" i="7"/>
  <c r="D7" i="8"/>
  <c r="I8" i="7"/>
  <c r="K16" i="7"/>
  <c r="G16" i="7"/>
  <c r="C16" i="7"/>
  <c r="K24" i="7"/>
  <c r="G24" i="7"/>
  <c r="C24" i="7"/>
  <c r="C7" i="8"/>
  <c r="K7" i="8"/>
  <c r="G7" i="8"/>
  <c r="M8" i="7"/>
  <c r="N16" i="7"/>
  <c r="J16" i="7"/>
  <c r="F16" i="7"/>
  <c r="N24" i="7"/>
  <c r="J24" i="7"/>
  <c r="F24" i="7"/>
  <c r="N7" i="8"/>
  <c r="J7" i="8"/>
  <c r="F7" i="8"/>
  <c r="E8" i="7"/>
  <c r="M16" i="7"/>
  <c r="I16" i="7"/>
  <c r="E16" i="7"/>
  <c r="M24" i="7"/>
  <c r="I24" i="7"/>
  <c r="E24" i="7"/>
  <c r="F42" i="7"/>
  <c r="N58" i="7"/>
  <c r="J36" i="8"/>
  <c r="J52" i="8"/>
  <c r="M42" i="7"/>
  <c r="I42" i="7"/>
  <c r="E42" i="7"/>
  <c r="N50" i="7"/>
  <c r="J50" i="7"/>
  <c r="F50" i="7"/>
  <c r="M58" i="7"/>
  <c r="I58" i="7"/>
  <c r="E58" i="7"/>
  <c r="N42" i="7"/>
  <c r="F58" i="7"/>
  <c r="L42" i="7"/>
  <c r="H42" i="7"/>
  <c r="D42" i="7"/>
  <c r="M50" i="7"/>
  <c r="I50" i="7"/>
  <c r="E50" i="7"/>
  <c r="L58" i="7"/>
  <c r="H58" i="7"/>
  <c r="D58" i="7"/>
  <c r="C42" i="7"/>
  <c r="K42" i="7"/>
  <c r="G42" i="7"/>
  <c r="L50" i="7"/>
  <c r="H50" i="7"/>
  <c r="D50" i="7"/>
  <c r="K58" i="7"/>
  <c r="G58" i="7"/>
  <c r="C36" i="8"/>
  <c r="C66" i="7"/>
  <c r="C59" i="8"/>
  <c r="N58" i="4"/>
  <c r="N79" i="4" s="1"/>
  <c r="J58" i="4"/>
  <c r="J79" i="4" s="1"/>
  <c r="F58" i="4"/>
  <c r="F79" i="4" s="1"/>
  <c r="J54" i="4"/>
  <c r="J75" i="4" s="1"/>
  <c r="C62" i="4"/>
  <c r="C83" i="4" s="1"/>
  <c r="C45" i="4"/>
  <c r="N54" i="4"/>
  <c r="N75" i="4" s="1"/>
  <c r="F54" i="4"/>
  <c r="F75" i="4" s="1"/>
  <c r="C58" i="4"/>
  <c r="C79" i="4" s="1"/>
  <c r="M58" i="4"/>
  <c r="M79" i="4" s="1"/>
  <c r="I58" i="4"/>
  <c r="I79" i="4" s="1"/>
  <c r="E58" i="4"/>
  <c r="E79" i="4" s="1"/>
  <c r="M45" i="4"/>
  <c r="I54" i="4"/>
  <c r="I75" i="4" s="1"/>
  <c r="E45" i="4"/>
  <c r="D62" i="4"/>
  <c r="D83" i="4" s="1"/>
  <c r="K62" i="4"/>
  <c r="K83" i="4" s="1"/>
  <c r="G62" i="4"/>
  <c r="G83" i="4" s="1"/>
  <c r="N45" i="4"/>
  <c r="L58" i="4"/>
  <c r="L79" i="4" s="1"/>
  <c r="H58" i="4"/>
  <c r="H79" i="4" s="1"/>
  <c r="D58" i="4"/>
  <c r="D79" i="4" s="1"/>
  <c r="L54" i="4"/>
  <c r="L75" i="4" s="1"/>
  <c r="H54" i="4"/>
  <c r="H75" i="4" s="1"/>
  <c r="D45" i="4"/>
  <c r="N62" i="4"/>
  <c r="N83" i="4" s="1"/>
  <c r="J62" i="4"/>
  <c r="J83" i="4" s="1"/>
  <c r="F62" i="4"/>
  <c r="F83" i="4" s="1"/>
  <c r="K58" i="4"/>
  <c r="K79" i="4" s="1"/>
  <c r="G58" i="4"/>
  <c r="G79" i="4" s="1"/>
  <c r="K54" i="4"/>
  <c r="K75" i="4" s="1"/>
  <c r="G54" i="4"/>
  <c r="G75" i="4" s="1"/>
  <c r="M62" i="4"/>
  <c r="M83" i="4" s="1"/>
  <c r="I62" i="4"/>
  <c r="I83" i="4" s="1"/>
  <c r="E62" i="4"/>
  <c r="E83" i="4" s="1"/>
  <c r="H24" i="4"/>
  <c r="N24" i="4"/>
  <c r="J24" i="4"/>
  <c r="F24" i="4"/>
  <c r="I45" i="4"/>
  <c r="C54" i="4"/>
  <c r="C75" i="4" s="1"/>
  <c r="G45" i="4"/>
  <c r="M54" i="4"/>
  <c r="M75" i="4" s="1"/>
  <c r="E54" i="4"/>
  <c r="E75" i="4" s="1"/>
  <c r="L24" i="4"/>
  <c r="D24" i="4"/>
  <c r="D54" i="4"/>
  <c r="D75" i="4" s="1"/>
  <c r="K45" i="4"/>
  <c r="L45" i="4"/>
  <c r="H45" i="4"/>
  <c r="J45" i="4"/>
  <c r="F45" i="4"/>
  <c r="M24" i="4"/>
  <c r="I24" i="4"/>
  <c r="E24" i="4"/>
  <c r="K24" i="4"/>
  <c r="G24" i="4"/>
  <c r="E66" i="7" l="1"/>
  <c r="E59" i="8"/>
  <c r="I59" i="8"/>
  <c r="I66" i="7"/>
  <c r="J59" i="8"/>
  <c r="J66" i="7"/>
  <c r="H66" i="7"/>
  <c r="H59" i="8"/>
  <c r="L66" i="7"/>
  <c r="L59" i="8"/>
  <c r="F59" i="8"/>
  <c r="F66" i="7"/>
  <c r="M59" i="8"/>
  <c r="M66" i="7"/>
  <c r="N59" i="8"/>
  <c r="N66" i="7"/>
  <c r="G66" i="7"/>
  <c r="G59" i="8"/>
  <c r="K66" i="7"/>
  <c r="K59" i="8"/>
  <c r="D66" i="4"/>
  <c r="D87" i="4" s="1"/>
  <c r="D66" i="7"/>
  <c r="D59" i="8"/>
  <c r="M66" i="4"/>
  <c r="M87" i="4" s="1"/>
  <c r="E66" i="4"/>
  <c r="E87" i="4" s="1"/>
  <c r="J66" i="4"/>
  <c r="J87" i="4" s="1"/>
  <c r="J28" i="8"/>
  <c r="J32" i="7"/>
  <c r="G32" i="7"/>
  <c r="G28" i="8"/>
  <c r="N32" i="7"/>
  <c r="N28" i="8"/>
  <c r="M28" i="8"/>
  <c r="M32" i="7"/>
  <c r="C66" i="4"/>
  <c r="C87" i="4" s="1"/>
  <c r="C32" i="7"/>
  <c r="C28" i="8"/>
  <c r="H66" i="4"/>
  <c r="H87" i="4" s="1"/>
  <c r="H28" i="8"/>
  <c r="H32" i="7"/>
  <c r="L66" i="4"/>
  <c r="L87" i="4" s="1"/>
  <c r="L28" i="8"/>
  <c r="L32" i="7"/>
  <c r="I28" i="8"/>
  <c r="I32" i="7"/>
  <c r="N66" i="4"/>
  <c r="N87" i="4" s="1"/>
  <c r="F66" i="4"/>
  <c r="F87" i="4" s="1"/>
  <c r="F28" i="8"/>
  <c r="F32" i="7"/>
  <c r="K28" i="8"/>
  <c r="K32" i="7"/>
  <c r="D28" i="8"/>
  <c r="D32" i="7"/>
  <c r="E28" i="8"/>
  <c r="E32" i="7"/>
  <c r="G66" i="4"/>
  <c r="G87" i="4" s="1"/>
  <c r="K66" i="4"/>
  <c r="K87" i="4" s="1"/>
  <c r="I66" i="4"/>
  <c r="I87" i="4" s="1"/>
  <c r="E38" i="4" l="1"/>
  <c r="I38" i="4"/>
  <c r="M38" i="4"/>
  <c r="F39" i="4"/>
  <c r="J39" i="4"/>
  <c r="N39" i="4"/>
  <c r="G40" i="4"/>
  <c r="K40" i="4"/>
  <c r="C39" i="4"/>
  <c r="F38" i="4"/>
  <c r="J38" i="4"/>
  <c r="N38" i="4"/>
  <c r="G39" i="4"/>
  <c r="K39" i="4"/>
  <c r="D40" i="4"/>
  <c r="H40" i="4"/>
  <c r="L40" i="4"/>
  <c r="C40" i="4"/>
  <c r="D34" i="4"/>
  <c r="H34" i="4"/>
  <c r="L34" i="4"/>
  <c r="E35" i="4"/>
  <c r="I35" i="4"/>
  <c r="M35" i="4"/>
  <c r="F36" i="4"/>
  <c r="J36" i="4"/>
  <c r="N36" i="4"/>
  <c r="C34" i="4"/>
  <c r="H38" i="4"/>
  <c r="E39" i="4"/>
  <c r="M39" i="4"/>
  <c r="J40" i="4"/>
  <c r="K30" i="4"/>
  <c r="H31" i="4"/>
  <c r="E32" i="4"/>
  <c r="M32" i="4"/>
  <c r="J34" i="4"/>
  <c r="G35" i="4"/>
  <c r="D36" i="4"/>
  <c r="L36" i="4"/>
  <c r="C36" i="4"/>
  <c r="M34" i="4"/>
  <c r="G36" i="4"/>
  <c r="G38" i="4"/>
  <c r="I40" i="4"/>
  <c r="N35" i="4"/>
  <c r="K38" i="4"/>
  <c r="H39" i="4"/>
  <c r="E40" i="4"/>
  <c r="M40" i="4"/>
  <c r="E34" i="4"/>
  <c r="J35" i="4"/>
  <c r="D39" i="4"/>
  <c r="F35" i="4"/>
  <c r="C35" i="4"/>
  <c r="D38" i="4"/>
  <c r="L38" i="4"/>
  <c r="I39" i="4"/>
  <c r="F40" i="4"/>
  <c r="N40" i="4"/>
  <c r="G30" i="4"/>
  <c r="D31" i="4"/>
  <c r="L31" i="4"/>
  <c r="I32" i="4"/>
  <c r="F34" i="4"/>
  <c r="N34" i="4"/>
  <c r="K35" i="4"/>
  <c r="H36" i="4"/>
  <c r="L39" i="4"/>
  <c r="C38" i="4"/>
  <c r="I34" i="4"/>
  <c r="K36" i="4"/>
  <c r="D17" i="4"/>
  <c r="D55" i="8" s="1"/>
  <c r="E17" i="4"/>
  <c r="E55" i="8" s="1"/>
  <c r="F17" i="4"/>
  <c r="F55" i="8" s="1"/>
  <c r="G17" i="4"/>
  <c r="G55" i="8" s="1"/>
  <c r="H17" i="4"/>
  <c r="H55" i="8" s="1"/>
  <c r="I17" i="4"/>
  <c r="I55" i="8" s="1"/>
  <c r="J17" i="4"/>
  <c r="J55" i="8" s="1"/>
  <c r="K17" i="4"/>
  <c r="K55" i="8" s="1"/>
  <c r="L17" i="4"/>
  <c r="L55" i="8" s="1"/>
  <c r="M17" i="4"/>
  <c r="M55" i="8" s="1"/>
  <c r="N17" i="4"/>
  <c r="N55" i="8" s="1"/>
  <c r="D18" i="4"/>
  <c r="E18" i="4"/>
  <c r="F18" i="4"/>
  <c r="G18" i="4"/>
  <c r="H18" i="4"/>
  <c r="I18" i="4"/>
  <c r="J18" i="4"/>
  <c r="K18" i="4"/>
  <c r="L18" i="4"/>
  <c r="M18" i="4"/>
  <c r="N18" i="4"/>
  <c r="D19" i="4"/>
  <c r="E19" i="4"/>
  <c r="F19" i="4"/>
  <c r="G19" i="4"/>
  <c r="H19" i="4"/>
  <c r="I19" i="4"/>
  <c r="J19" i="4"/>
  <c r="K19" i="4"/>
  <c r="L19" i="4"/>
  <c r="M19" i="4"/>
  <c r="N19" i="4"/>
  <c r="C19" i="4"/>
  <c r="C18" i="4"/>
  <c r="C17" i="4"/>
  <c r="C55" i="8" s="1"/>
  <c r="D14" i="4"/>
  <c r="E14" i="4"/>
  <c r="F14" i="4"/>
  <c r="G14" i="4"/>
  <c r="H14" i="4"/>
  <c r="I14" i="4"/>
  <c r="J14" i="4"/>
  <c r="K14" i="4"/>
  <c r="L14" i="4"/>
  <c r="M14" i="4"/>
  <c r="N14" i="4"/>
  <c r="D15" i="4"/>
  <c r="E15" i="4"/>
  <c r="F15" i="4"/>
  <c r="G15" i="4"/>
  <c r="H15" i="4"/>
  <c r="I15" i="4"/>
  <c r="J15" i="4"/>
  <c r="K15" i="4"/>
  <c r="L15" i="4"/>
  <c r="M15" i="4"/>
  <c r="N15" i="4"/>
  <c r="C15" i="4"/>
  <c r="C14" i="4"/>
  <c r="D13" i="4"/>
  <c r="D47" i="8" s="1"/>
  <c r="E13" i="4"/>
  <c r="E47" i="8" s="1"/>
  <c r="F13" i="4"/>
  <c r="F47" i="8" s="1"/>
  <c r="G13" i="4"/>
  <c r="G47" i="8" s="1"/>
  <c r="H13" i="4"/>
  <c r="H47" i="8" s="1"/>
  <c r="I13" i="4"/>
  <c r="I47" i="8" s="1"/>
  <c r="J13" i="4"/>
  <c r="J47" i="8" s="1"/>
  <c r="K13" i="4"/>
  <c r="K47" i="8" s="1"/>
  <c r="L13" i="4"/>
  <c r="L47" i="8" s="1"/>
  <c r="M13" i="4"/>
  <c r="M47" i="8" s="1"/>
  <c r="N13" i="4"/>
  <c r="N47" i="8" s="1"/>
  <c r="C13" i="4"/>
  <c r="C47" i="8" s="1"/>
  <c r="C9" i="4"/>
  <c r="D11" i="4"/>
  <c r="E11" i="4"/>
  <c r="G11" i="4"/>
  <c r="H11" i="4"/>
  <c r="I11" i="4"/>
  <c r="K11" i="4"/>
  <c r="L11" i="4"/>
  <c r="M11" i="4"/>
  <c r="C11" i="4"/>
  <c r="D10" i="4"/>
  <c r="E10" i="4"/>
  <c r="F10" i="4"/>
  <c r="G10" i="4"/>
  <c r="H10" i="4"/>
  <c r="I10" i="4"/>
  <c r="J10" i="4"/>
  <c r="K10" i="4"/>
  <c r="L10" i="4"/>
  <c r="M10" i="4"/>
  <c r="N10" i="4"/>
  <c r="C10" i="4"/>
  <c r="D9" i="4"/>
  <c r="E9" i="4"/>
  <c r="F9" i="4"/>
  <c r="G9" i="4"/>
  <c r="H9" i="4"/>
  <c r="I9" i="4"/>
  <c r="J9" i="4"/>
  <c r="K9" i="4"/>
  <c r="M9" i="4"/>
  <c r="N9" i="4"/>
  <c r="N39" i="8" l="1"/>
  <c r="N21" i="4"/>
  <c r="N62" i="8" s="1"/>
  <c r="N37" i="8"/>
  <c r="N43" i="7"/>
  <c r="N22" i="4"/>
  <c r="N11" i="4"/>
  <c r="G48" i="8"/>
  <c r="H59" i="7"/>
  <c r="H53" i="8"/>
  <c r="D59" i="7"/>
  <c r="D53" i="8"/>
  <c r="M39" i="8"/>
  <c r="M21" i="4"/>
  <c r="M62" i="8" s="1"/>
  <c r="E37" i="8"/>
  <c r="E43" i="7"/>
  <c r="E22" i="4"/>
  <c r="J48" i="8"/>
  <c r="C52" i="7"/>
  <c r="C46" i="8"/>
  <c r="K46" i="8"/>
  <c r="K52" i="7"/>
  <c r="G52" i="7"/>
  <c r="G46" i="8"/>
  <c r="N45" i="8"/>
  <c r="N51" i="7"/>
  <c r="J45" i="8"/>
  <c r="J51" i="7"/>
  <c r="F51" i="7"/>
  <c r="F45" i="8"/>
  <c r="F48" i="8" s="1"/>
  <c r="C53" i="8"/>
  <c r="C56" i="8" s="1"/>
  <c r="C59" i="7"/>
  <c r="L54" i="8"/>
  <c r="L60" i="7"/>
  <c r="H54" i="8"/>
  <c r="H60" i="7"/>
  <c r="D54" i="8"/>
  <c r="D60" i="7"/>
  <c r="K53" i="8"/>
  <c r="K59" i="7"/>
  <c r="G53" i="8"/>
  <c r="G59" i="7"/>
  <c r="F39" i="8"/>
  <c r="F40" i="8" s="1"/>
  <c r="F21" i="4"/>
  <c r="F62" i="8" s="1"/>
  <c r="F37" i="8"/>
  <c r="F43" i="7"/>
  <c r="F22" i="4"/>
  <c r="F11" i="4"/>
  <c r="C45" i="8"/>
  <c r="C48" i="8" s="1"/>
  <c r="C51" i="7"/>
  <c r="D46" i="8"/>
  <c r="D52" i="7"/>
  <c r="K45" i="8"/>
  <c r="K48" i="8" s="1"/>
  <c r="K51" i="7"/>
  <c r="I60" i="7"/>
  <c r="I54" i="8"/>
  <c r="L59" i="7"/>
  <c r="L53" i="8"/>
  <c r="K56" i="8"/>
  <c r="I39" i="8"/>
  <c r="I21" i="4"/>
  <c r="I62" i="8" s="1"/>
  <c r="M37" i="8"/>
  <c r="M43" i="7"/>
  <c r="M22" i="4"/>
  <c r="M38" i="8"/>
  <c r="M44" i="7"/>
  <c r="M23" i="4"/>
  <c r="N48" i="8"/>
  <c r="L9" i="4"/>
  <c r="H39" i="8"/>
  <c r="H21" i="4"/>
  <c r="H62" i="8" s="1"/>
  <c r="D39" i="8"/>
  <c r="D21" i="4"/>
  <c r="D62" i="8" s="1"/>
  <c r="L37" i="8"/>
  <c r="L43" i="7"/>
  <c r="L22" i="4"/>
  <c r="H37" i="8"/>
  <c r="H43" i="7"/>
  <c r="H22" i="4"/>
  <c r="D37" i="8"/>
  <c r="D43" i="7"/>
  <c r="D22" i="4"/>
  <c r="L44" i="7"/>
  <c r="L38" i="8"/>
  <c r="L23" i="4"/>
  <c r="H38" i="8"/>
  <c r="H44" i="7"/>
  <c r="H23" i="4"/>
  <c r="D38" i="8"/>
  <c r="D44" i="7"/>
  <c r="D23" i="4"/>
  <c r="M48" i="8"/>
  <c r="N52" i="7"/>
  <c r="N46" i="8"/>
  <c r="J52" i="7"/>
  <c r="J46" i="8"/>
  <c r="F52" i="7"/>
  <c r="F46" i="8"/>
  <c r="M51" i="7"/>
  <c r="M45" i="8"/>
  <c r="I51" i="7"/>
  <c r="I45" i="8"/>
  <c r="I48" i="8" s="1"/>
  <c r="E51" i="7"/>
  <c r="E45" i="8"/>
  <c r="E48" i="8" s="1"/>
  <c r="C54" i="8"/>
  <c r="C60" i="7"/>
  <c r="K54" i="8"/>
  <c r="K60" i="7"/>
  <c r="G60" i="7"/>
  <c r="G54" i="8"/>
  <c r="N53" i="8"/>
  <c r="N56" i="8" s="1"/>
  <c r="N59" i="7"/>
  <c r="J59" i="7"/>
  <c r="J53" i="8"/>
  <c r="J56" i="8" s="1"/>
  <c r="F53" i="8"/>
  <c r="F56" i="8" s="1"/>
  <c r="F59" i="7"/>
  <c r="J39" i="8"/>
  <c r="J21" i="4"/>
  <c r="J62" i="8" s="1"/>
  <c r="J37" i="8"/>
  <c r="J43" i="7"/>
  <c r="J22" i="4"/>
  <c r="J11" i="4"/>
  <c r="L46" i="8"/>
  <c r="L52" i="7"/>
  <c r="H46" i="8"/>
  <c r="H52" i="7"/>
  <c r="G45" i="8"/>
  <c r="G51" i="7"/>
  <c r="M60" i="7"/>
  <c r="M54" i="8"/>
  <c r="E60" i="7"/>
  <c r="E54" i="8"/>
  <c r="G56" i="8"/>
  <c r="E39" i="8"/>
  <c r="E21" i="4"/>
  <c r="E62" i="8" s="1"/>
  <c r="I37" i="8"/>
  <c r="I43" i="7"/>
  <c r="I22" i="4"/>
  <c r="I38" i="8"/>
  <c r="I44" i="7"/>
  <c r="I23" i="4"/>
  <c r="E38" i="8"/>
  <c r="E44" i="7"/>
  <c r="E23" i="4"/>
  <c r="K39" i="8"/>
  <c r="K40" i="8" s="1"/>
  <c r="K21" i="4"/>
  <c r="K62" i="8" s="1"/>
  <c r="G39" i="8"/>
  <c r="G21" i="4"/>
  <c r="G62" i="8" s="1"/>
  <c r="C37" i="8"/>
  <c r="C43" i="7"/>
  <c r="C22" i="4"/>
  <c r="K37" i="8"/>
  <c r="K43" i="7"/>
  <c r="K22" i="4"/>
  <c r="G43" i="7"/>
  <c r="G37" i="8"/>
  <c r="G22" i="4"/>
  <c r="C38" i="8"/>
  <c r="C44" i="7"/>
  <c r="C23" i="4"/>
  <c r="K38" i="8"/>
  <c r="K44" i="7"/>
  <c r="K23" i="4"/>
  <c r="G38" i="8"/>
  <c r="G44" i="7"/>
  <c r="G23" i="4"/>
  <c r="C39" i="8"/>
  <c r="C21" i="4"/>
  <c r="C62" i="8" s="1"/>
  <c r="L48" i="8"/>
  <c r="M52" i="7"/>
  <c r="M46" i="8"/>
  <c r="I52" i="7"/>
  <c r="I46" i="8"/>
  <c r="E52" i="7"/>
  <c r="E46" i="8"/>
  <c r="L51" i="7"/>
  <c r="L45" i="8"/>
  <c r="H51" i="7"/>
  <c r="H45" i="8"/>
  <c r="H48" i="8" s="1"/>
  <c r="D51" i="7"/>
  <c r="D45" i="8"/>
  <c r="D48" i="8" s="1"/>
  <c r="N60" i="7"/>
  <c r="N54" i="8"/>
  <c r="J60" i="7"/>
  <c r="J54" i="8"/>
  <c r="F60" i="7"/>
  <c r="F54" i="8"/>
  <c r="M59" i="7"/>
  <c r="M53" i="8"/>
  <c r="M56" i="8" s="1"/>
  <c r="I59" i="7"/>
  <c r="I53" i="8"/>
  <c r="I56" i="8" s="1"/>
  <c r="E59" i="7"/>
  <c r="E53" i="8"/>
  <c r="E56" i="8" s="1"/>
  <c r="L56" i="8"/>
  <c r="H56" i="8"/>
  <c r="D56" i="8"/>
  <c r="C24" i="8"/>
  <c r="C59" i="4"/>
  <c r="C80" i="4" s="1"/>
  <c r="D24" i="8"/>
  <c r="D59" i="4"/>
  <c r="D80" i="4" s="1"/>
  <c r="K59" i="4"/>
  <c r="K80" i="4" s="1"/>
  <c r="K24" i="8"/>
  <c r="G31" i="4"/>
  <c r="H8" i="8"/>
  <c r="H9" i="7"/>
  <c r="H52" i="4"/>
  <c r="H73" i="4" s="1"/>
  <c r="E15" i="8"/>
  <c r="E17" i="7"/>
  <c r="E56" i="4"/>
  <c r="E77" i="4" s="1"/>
  <c r="C23" i="8"/>
  <c r="C26" i="7"/>
  <c r="C61" i="4"/>
  <c r="C82" i="4" s="1"/>
  <c r="F24" i="8"/>
  <c r="F59" i="4"/>
  <c r="F80" i="4" s="1"/>
  <c r="E36" i="4"/>
  <c r="K34" i="4"/>
  <c r="K42" i="4" s="1"/>
  <c r="L30" i="4"/>
  <c r="F22" i="8"/>
  <c r="F25" i="7"/>
  <c r="F60" i="4"/>
  <c r="F81" i="4" s="1"/>
  <c r="K16" i="8"/>
  <c r="K18" i="7"/>
  <c r="K57" i="4"/>
  <c r="K78" i="4" s="1"/>
  <c r="L60" i="4"/>
  <c r="L81" i="4" s="1"/>
  <c r="L25" i="7"/>
  <c r="L22" i="8"/>
  <c r="K15" i="8"/>
  <c r="K17" i="7"/>
  <c r="K56" i="4"/>
  <c r="K77" i="4" s="1"/>
  <c r="L8" i="8"/>
  <c r="L9" i="7"/>
  <c r="L52" i="4"/>
  <c r="L73" i="4" s="1"/>
  <c r="F23" i="8"/>
  <c r="F26" i="7"/>
  <c r="F61" i="4"/>
  <c r="F82" i="4" s="1"/>
  <c r="C15" i="8"/>
  <c r="C17" i="7"/>
  <c r="C56" i="4"/>
  <c r="C77" i="4" s="1"/>
  <c r="M61" i="4"/>
  <c r="M82" i="4" s="1"/>
  <c r="M26" i="7"/>
  <c r="M23" i="8"/>
  <c r="I61" i="4"/>
  <c r="I82" i="4" s="1"/>
  <c r="I26" i="7"/>
  <c r="I23" i="8"/>
  <c r="H32" i="4"/>
  <c r="C16" i="8"/>
  <c r="C18" i="7"/>
  <c r="C57" i="4"/>
  <c r="C78" i="4" s="1"/>
  <c r="J17" i="8"/>
  <c r="J55" i="4"/>
  <c r="J76" i="4" s="1"/>
  <c r="K10" i="8"/>
  <c r="K51" i="4"/>
  <c r="K72" i="4" s="1"/>
  <c r="E22" i="8"/>
  <c r="E25" i="7"/>
  <c r="E60" i="4"/>
  <c r="E81" i="4" s="1"/>
  <c r="F16" i="8"/>
  <c r="F18" i="7"/>
  <c r="F57" i="4"/>
  <c r="F78" i="4" s="1"/>
  <c r="L17" i="8"/>
  <c r="L55" i="4"/>
  <c r="L76" i="4" s="1"/>
  <c r="G32" i="4"/>
  <c r="M30" i="4"/>
  <c r="L23" i="8"/>
  <c r="L26" i="7"/>
  <c r="L61" i="4"/>
  <c r="L82" i="4" s="1"/>
  <c r="G22" i="8"/>
  <c r="G25" i="7"/>
  <c r="G60" i="4"/>
  <c r="G81" i="4" s="1"/>
  <c r="C32" i="4"/>
  <c r="L35" i="4"/>
  <c r="G34" i="4"/>
  <c r="M31" i="4"/>
  <c r="H30" i="4"/>
  <c r="G23" i="8"/>
  <c r="G26" i="7"/>
  <c r="G61" i="4"/>
  <c r="G82" i="4" s="1"/>
  <c r="M24" i="8"/>
  <c r="M59" i="4"/>
  <c r="M80" i="4" s="1"/>
  <c r="H18" i="7"/>
  <c r="H16" i="8"/>
  <c r="H57" i="4"/>
  <c r="H78" i="4" s="1"/>
  <c r="I10" i="7"/>
  <c r="I9" i="8"/>
  <c r="I53" i="4"/>
  <c r="I74" i="4" s="1"/>
  <c r="N23" i="8"/>
  <c r="N26" i="7"/>
  <c r="N61" i="4"/>
  <c r="N82" i="4" s="1"/>
  <c r="D60" i="4"/>
  <c r="D81" i="4" s="1"/>
  <c r="D25" i="7"/>
  <c r="D22" i="8"/>
  <c r="N30" i="4"/>
  <c r="M17" i="8"/>
  <c r="M55" i="4"/>
  <c r="M76" i="4" s="1"/>
  <c r="G17" i="7"/>
  <c r="G15" i="8"/>
  <c r="G56" i="4"/>
  <c r="G77" i="4" s="1"/>
  <c r="M22" i="8"/>
  <c r="M25" i="7"/>
  <c r="M60" i="4"/>
  <c r="M81" i="4" s="1"/>
  <c r="J16" i="8"/>
  <c r="J18" i="7"/>
  <c r="J57" i="4"/>
  <c r="J78" i="4" s="1"/>
  <c r="K32" i="4"/>
  <c r="F31" i="4"/>
  <c r="K25" i="7"/>
  <c r="K22" i="8"/>
  <c r="K60" i="4"/>
  <c r="K81" i="4" s="1"/>
  <c r="F32" i="4"/>
  <c r="K23" i="8"/>
  <c r="K26" i="7"/>
  <c r="K61" i="4"/>
  <c r="K82" i="4" s="1"/>
  <c r="I17" i="8"/>
  <c r="I55" i="4"/>
  <c r="I76" i="4" s="1"/>
  <c r="N17" i="8"/>
  <c r="N55" i="4"/>
  <c r="N76" i="4" s="1"/>
  <c r="D9" i="7"/>
  <c r="D8" i="8"/>
  <c r="D52" i="4"/>
  <c r="D73" i="4" s="1"/>
  <c r="I22" i="8"/>
  <c r="I25" i="7"/>
  <c r="I60" i="4"/>
  <c r="I81" i="4" s="1"/>
  <c r="F15" i="8"/>
  <c r="F17" i="7"/>
  <c r="F56" i="4"/>
  <c r="F77" i="4" s="1"/>
  <c r="J17" i="7"/>
  <c r="J15" i="8"/>
  <c r="J56" i="4"/>
  <c r="J77" i="4" s="1"/>
  <c r="E61" i="4"/>
  <c r="E82" i="4" s="1"/>
  <c r="E26" i="7"/>
  <c r="E23" i="8"/>
  <c r="N15" i="8"/>
  <c r="N17" i="7"/>
  <c r="N56" i="4"/>
  <c r="N77" i="4" s="1"/>
  <c r="G59" i="4"/>
  <c r="G80" i="4" s="1"/>
  <c r="G24" i="8"/>
  <c r="K31" i="4"/>
  <c r="L16" i="8"/>
  <c r="L18" i="7"/>
  <c r="L57" i="4"/>
  <c r="L78" i="4" s="1"/>
  <c r="M10" i="7"/>
  <c r="M9" i="8"/>
  <c r="M53" i="4"/>
  <c r="M74" i="4" s="1"/>
  <c r="C30" i="4"/>
  <c r="H24" i="8"/>
  <c r="H59" i="4"/>
  <c r="H80" i="4" s="1"/>
  <c r="C17" i="8"/>
  <c r="C55" i="4"/>
  <c r="C76" i="4" s="1"/>
  <c r="M15" i="8"/>
  <c r="M17" i="7"/>
  <c r="M56" i="4"/>
  <c r="M77" i="4" s="1"/>
  <c r="H17" i="8"/>
  <c r="H55" i="4"/>
  <c r="H76" i="4" s="1"/>
  <c r="N31" i="4"/>
  <c r="I30" i="4"/>
  <c r="H26" i="7"/>
  <c r="H23" i="8"/>
  <c r="H61" i="4"/>
  <c r="H82" i="4" s="1"/>
  <c r="N24" i="8"/>
  <c r="N59" i="4"/>
  <c r="N80" i="4" s="1"/>
  <c r="M36" i="4"/>
  <c r="M44" i="4" s="1"/>
  <c r="H35" i="4"/>
  <c r="H43" i="4" s="1"/>
  <c r="N32" i="4"/>
  <c r="I31" i="4"/>
  <c r="D30" i="4"/>
  <c r="N22" i="8"/>
  <c r="N25" i="7"/>
  <c r="N60" i="4"/>
  <c r="N81" i="4" s="1"/>
  <c r="I24" i="8"/>
  <c r="I59" i="4"/>
  <c r="I80" i="4" s="1"/>
  <c r="D32" i="4"/>
  <c r="C31" i="4"/>
  <c r="F17" i="8"/>
  <c r="F55" i="4"/>
  <c r="F76" i="4" s="1"/>
  <c r="G10" i="8"/>
  <c r="G42" i="4"/>
  <c r="G51" i="4"/>
  <c r="G72" i="4" s="1"/>
  <c r="L24" i="8"/>
  <c r="L59" i="4"/>
  <c r="L80" i="4" s="1"/>
  <c r="J30" i="4"/>
  <c r="E17" i="8"/>
  <c r="E55" i="4"/>
  <c r="E76" i="4" s="1"/>
  <c r="H60" i="4"/>
  <c r="H81" i="4" s="1"/>
  <c r="H22" i="8"/>
  <c r="H25" i="7"/>
  <c r="L32" i="4"/>
  <c r="G16" i="8"/>
  <c r="G18" i="7"/>
  <c r="G57" i="4"/>
  <c r="G78" i="4" s="1"/>
  <c r="F30" i="4"/>
  <c r="D16" i="8"/>
  <c r="D18" i="7"/>
  <c r="D57" i="4"/>
  <c r="D78" i="4" s="1"/>
  <c r="E10" i="7"/>
  <c r="E9" i="8"/>
  <c r="D123" i="4" s="1"/>
  <c r="E44" i="4"/>
  <c r="E53" i="4"/>
  <c r="E74" i="4" s="1"/>
  <c r="J23" i="8"/>
  <c r="J26" i="7"/>
  <c r="J61" i="4"/>
  <c r="J82" i="4" s="1"/>
  <c r="N16" i="8"/>
  <c r="N18" i="7"/>
  <c r="N57" i="4"/>
  <c r="N78" i="4" s="1"/>
  <c r="I15" i="8"/>
  <c r="I17" i="7"/>
  <c r="I56" i="4"/>
  <c r="I77" i="4" s="1"/>
  <c r="D17" i="8"/>
  <c r="D55" i="4"/>
  <c r="D76" i="4" s="1"/>
  <c r="J31" i="4"/>
  <c r="E30" i="4"/>
  <c r="D23" i="8"/>
  <c r="D26" i="7"/>
  <c r="D61" i="4"/>
  <c r="D82" i="4" s="1"/>
  <c r="J24" i="8"/>
  <c r="J59" i="4"/>
  <c r="J80" i="4" s="1"/>
  <c r="I36" i="4"/>
  <c r="I44" i="4" s="1"/>
  <c r="D35" i="4"/>
  <c r="D43" i="4" s="1"/>
  <c r="J32" i="4"/>
  <c r="E31" i="4"/>
  <c r="C22" i="8"/>
  <c r="C25" i="7"/>
  <c r="C60" i="4"/>
  <c r="C81" i="4" s="1"/>
  <c r="J22" i="8"/>
  <c r="J25" i="7"/>
  <c r="J60" i="4"/>
  <c r="J81" i="4" s="1"/>
  <c r="E24" i="8"/>
  <c r="E59" i="4"/>
  <c r="E80" i="4" s="1"/>
  <c r="D121" i="4"/>
  <c r="I121" i="4"/>
  <c r="H121" i="4"/>
  <c r="E121" i="4"/>
  <c r="F121" i="4"/>
  <c r="M121" i="4"/>
  <c r="L121" i="4"/>
  <c r="H123" i="4"/>
  <c r="G121" i="4"/>
  <c r="C121" i="4"/>
  <c r="J121" i="4"/>
  <c r="K121" i="4"/>
  <c r="B121" i="4"/>
  <c r="L123" i="4" l="1"/>
  <c r="L25" i="8"/>
  <c r="H61" i="8"/>
  <c r="H68" i="7"/>
  <c r="D40" i="8"/>
  <c r="F60" i="8"/>
  <c r="F63" i="8" s="1"/>
  <c r="F67" i="7"/>
  <c r="C68" i="7"/>
  <c r="C61" i="8"/>
  <c r="G63" i="8"/>
  <c r="E68" i="7"/>
  <c r="E61" i="8"/>
  <c r="D61" i="8"/>
  <c r="D68" i="7"/>
  <c r="H67" i="7"/>
  <c r="H60" i="8"/>
  <c r="H63" i="8"/>
  <c r="M67" i="7"/>
  <c r="M60" i="8"/>
  <c r="I40" i="8"/>
  <c r="M63" i="8"/>
  <c r="N38" i="8"/>
  <c r="N44" i="7"/>
  <c r="N23" i="4"/>
  <c r="I68" i="7"/>
  <c r="I61" i="8"/>
  <c r="C40" i="8"/>
  <c r="K61" i="8"/>
  <c r="K68" i="7"/>
  <c r="C60" i="8"/>
  <c r="C63" i="8" s="1"/>
  <c r="C67" i="7"/>
  <c r="G40" i="8"/>
  <c r="J67" i="7"/>
  <c r="J60" i="8"/>
  <c r="J63" i="8" s="1"/>
  <c r="J40" i="8"/>
  <c r="D67" i="7"/>
  <c r="D60" i="8"/>
  <c r="H40" i="8"/>
  <c r="M68" i="7"/>
  <c r="M61" i="8"/>
  <c r="F38" i="8"/>
  <c r="F44" i="7"/>
  <c r="F23" i="4"/>
  <c r="G62" i="7"/>
  <c r="F62" i="7"/>
  <c r="L62" i="7"/>
  <c r="K62" i="7"/>
  <c r="E62" i="7"/>
  <c r="I62" i="7"/>
  <c r="H62" i="7"/>
  <c r="J62" i="7"/>
  <c r="C62" i="7"/>
  <c r="N62" i="7"/>
  <c r="M62" i="7"/>
  <c r="D62" i="7"/>
  <c r="E67" i="7"/>
  <c r="E60" i="8"/>
  <c r="E63" i="8" s="1"/>
  <c r="M40" i="8"/>
  <c r="G60" i="8"/>
  <c r="G67" i="7"/>
  <c r="J38" i="8"/>
  <c r="J44" i="7"/>
  <c r="J23" i="4"/>
  <c r="L67" i="7"/>
  <c r="L60" i="8"/>
  <c r="J124" i="4"/>
  <c r="G61" i="8"/>
  <c r="G68" i="7"/>
  <c r="K60" i="8"/>
  <c r="K63" i="8" s="1"/>
  <c r="K67" i="7"/>
  <c r="F46" i="7"/>
  <c r="N46" i="7"/>
  <c r="E46" i="7"/>
  <c r="D46" i="7"/>
  <c r="M46" i="7"/>
  <c r="I46" i="7"/>
  <c r="G46" i="7"/>
  <c r="H46" i="7"/>
  <c r="C46" i="7"/>
  <c r="J46" i="7"/>
  <c r="K46" i="7"/>
  <c r="L46" i="7"/>
  <c r="I67" i="7"/>
  <c r="I60" i="8"/>
  <c r="I63" i="8" s="1"/>
  <c r="E40" i="8"/>
  <c r="L61" i="8"/>
  <c r="L68" i="7"/>
  <c r="D63" i="8"/>
  <c r="L39" i="8"/>
  <c r="L40" i="8" s="1"/>
  <c r="L21" i="4"/>
  <c r="L62" i="8" s="1"/>
  <c r="E54" i="7"/>
  <c r="F54" i="7"/>
  <c r="D54" i="7"/>
  <c r="G54" i="7"/>
  <c r="H54" i="7"/>
  <c r="I54" i="7"/>
  <c r="J54" i="7"/>
  <c r="C54" i="7"/>
  <c r="K54" i="7"/>
  <c r="L54" i="7"/>
  <c r="M54" i="7"/>
  <c r="N54" i="7"/>
  <c r="N60" i="8"/>
  <c r="N63" i="8" s="1"/>
  <c r="N67" i="7"/>
  <c r="N40" i="8"/>
  <c r="C18" i="8"/>
  <c r="M25" i="8"/>
  <c r="J18" i="8"/>
  <c r="H25" i="8"/>
  <c r="G25" i="8"/>
  <c r="C122" i="4"/>
  <c r="E25" i="8"/>
  <c r="D29" i="8"/>
  <c r="D33" i="7"/>
  <c r="D64" i="4"/>
  <c r="D85" i="4" s="1"/>
  <c r="E9" i="7"/>
  <c r="E8" i="8"/>
  <c r="D122" i="4" s="1"/>
  <c r="E43" i="4"/>
  <c r="E52" i="4"/>
  <c r="E73" i="4" s="1"/>
  <c r="L9" i="8"/>
  <c r="K123" i="4" s="1"/>
  <c r="L10" i="7"/>
  <c r="L44" i="4"/>
  <c r="L53" i="4"/>
  <c r="L74" i="4" s="1"/>
  <c r="G31" i="8"/>
  <c r="G63" i="4"/>
  <c r="G84" i="4" s="1"/>
  <c r="N25" i="8"/>
  <c r="I10" i="8"/>
  <c r="I51" i="4"/>
  <c r="I72" i="4" s="1"/>
  <c r="I42" i="4"/>
  <c r="N10" i="8"/>
  <c r="N51" i="4"/>
  <c r="N72" i="4" s="1"/>
  <c r="N42" i="4"/>
  <c r="I30" i="8"/>
  <c r="I34" i="7"/>
  <c r="I65" i="4"/>
  <c r="I86" i="4" s="1"/>
  <c r="H10" i="8"/>
  <c r="H11" i="8" s="1"/>
  <c r="H51" i="4"/>
  <c r="H72" i="4" s="1"/>
  <c r="H42" i="4"/>
  <c r="C9" i="8"/>
  <c r="B123" i="4" s="1"/>
  <c r="C10" i="7"/>
  <c r="C53" i="4"/>
  <c r="C74" i="4" s="1"/>
  <c r="C44" i="4"/>
  <c r="M10" i="8"/>
  <c r="M51" i="4"/>
  <c r="M72" i="4" s="1"/>
  <c r="M42" i="4"/>
  <c r="K17" i="8"/>
  <c r="K18" i="8" s="1"/>
  <c r="K55" i="4"/>
  <c r="K76" i="4" s="1"/>
  <c r="H29" i="8"/>
  <c r="H33" i="7"/>
  <c r="H64" i="4"/>
  <c r="H85" i="4" s="1"/>
  <c r="E10" i="8"/>
  <c r="E11" i="8" s="1"/>
  <c r="D125" i="4" s="1"/>
  <c r="E42" i="4"/>
  <c r="E51" i="4"/>
  <c r="E72" i="4" s="1"/>
  <c r="E30" i="8"/>
  <c r="E34" i="7"/>
  <c r="E65" i="4"/>
  <c r="E86" i="4" s="1"/>
  <c r="I25" i="8"/>
  <c r="M16" i="8"/>
  <c r="M18" i="8" s="1"/>
  <c r="M18" i="7"/>
  <c r="M57" i="4"/>
  <c r="M78" i="4" s="1"/>
  <c r="F8" i="8"/>
  <c r="E122" i="4" s="1"/>
  <c r="F9" i="7"/>
  <c r="F43" i="4"/>
  <c r="F52" i="4"/>
  <c r="F73" i="4" s="1"/>
  <c r="C20" i="7"/>
  <c r="F25" i="8"/>
  <c r="D25" i="8"/>
  <c r="D10" i="8"/>
  <c r="D42" i="4"/>
  <c r="D51" i="4"/>
  <c r="D72" i="4" s="1"/>
  <c r="C28" i="7"/>
  <c r="G28" i="7"/>
  <c r="M28" i="7"/>
  <c r="H28" i="7"/>
  <c r="D28" i="7"/>
  <c r="E28" i="7"/>
  <c r="F28" i="7"/>
  <c r="I28" i="7"/>
  <c r="N28" i="7"/>
  <c r="K28" i="7"/>
  <c r="J28" i="7"/>
  <c r="L28" i="7"/>
  <c r="J9" i="8"/>
  <c r="I123" i="4" s="1"/>
  <c r="J10" i="7"/>
  <c r="J53" i="4"/>
  <c r="J74" i="4" s="1"/>
  <c r="J44" i="4"/>
  <c r="I16" i="8"/>
  <c r="I18" i="8" s="1"/>
  <c r="I18" i="7"/>
  <c r="I57" i="4"/>
  <c r="I78" i="4" s="1"/>
  <c r="D9" i="8"/>
  <c r="D10" i="7"/>
  <c r="D44" i="4"/>
  <c r="D53" i="4"/>
  <c r="D74" i="4" s="1"/>
  <c r="N8" i="8"/>
  <c r="M122" i="4" s="1"/>
  <c r="N9" i="7"/>
  <c r="N52" i="4"/>
  <c r="N73" i="4" s="1"/>
  <c r="N43" i="4"/>
  <c r="C10" i="8"/>
  <c r="C42" i="4"/>
  <c r="C51" i="4"/>
  <c r="C72" i="4" s="1"/>
  <c r="K8" i="8"/>
  <c r="K9" i="7"/>
  <c r="K43" i="4"/>
  <c r="K52" i="4"/>
  <c r="K73" i="4" s="1"/>
  <c r="N18" i="8"/>
  <c r="M9" i="7"/>
  <c r="M8" i="8"/>
  <c r="L122" i="4" s="1"/>
  <c r="M52" i="4"/>
  <c r="M73" i="4" s="1"/>
  <c r="M43" i="4"/>
  <c r="L15" i="8"/>
  <c r="L18" i="8" s="1"/>
  <c r="L17" i="7"/>
  <c r="L56" i="4"/>
  <c r="L77" i="4" s="1"/>
  <c r="G9" i="8"/>
  <c r="F123" i="4" s="1"/>
  <c r="G10" i="7"/>
  <c r="G53" i="4"/>
  <c r="G74" i="4" s="1"/>
  <c r="G44" i="4"/>
  <c r="L10" i="8"/>
  <c r="K124" i="4" s="1"/>
  <c r="L51" i="4"/>
  <c r="L72" i="4" s="1"/>
  <c r="L42" i="4"/>
  <c r="E16" i="8"/>
  <c r="E18" i="8" s="1"/>
  <c r="E18" i="7"/>
  <c r="E57" i="4"/>
  <c r="E78" i="4" s="1"/>
  <c r="K25" i="8"/>
  <c r="D15" i="8"/>
  <c r="D18" i="8" s="1"/>
  <c r="D17" i="7"/>
  <c r="D20" i="7" s="1"/>
  <c r="D56" i="4"/>
  <c r="D77" i="4" s="1"/>
  <c r="M30" i="8"/>
  <c r="M34" i="7"/>
  <c r="M65" i="4"/>
  <c r="M86" i="4" s="1"/>
  <c r="F10" i="7"/>
  <c r="F9" i="8"/>
  <c r="E123" i="4" s="1"/>
  <c r="F53" i="4"/>
  <c r="F74" i="4" s="1"/>
  <c r="F44" i="4"/>
  <c r="G17" i="8"/>
  <c r="G18" i="8" s="1"/>
  <c r="G55" i="4"/>
  <c r="G76" i="4" s="1"/>
  <c r="K31" i="8"/>
  <c r="K63" i="4"/>
  <c r="K84" i="4" s="1"/>
  <c r="H9" i="8"/>
  <c r="G123" i="4" s="1"/>
  <c r="H10" i="7"/>
  <c r="H53" i="4"/>
  <c r="H74" i="4" s="1"/>
  <c r="H44" i="4"/>
  <c r="G8" i="8"/>
  <c r="G11" i="8" s="1"/>
  <c r="G9" i="7"/>
  <c r="G43" i="4"/>
  <c r="G52" i="4"/>
  <c r="G73" i="4" s="1"/>
  <c r="D124" i="4"/>
  <c r="J25" i="8"/>
  <c r="C9" i="7"/>
  <c r="C8" i="8"/>
  <c r="C11" i="8" s="1"/>
  <c r="C52" i="4"/>
  <c r="C73" i="4" s="1"/>
  <c r="C43" i="4"/>
  <c r="N9" i="8"/>
  <c r="N10" i="7"/>
  <c r="N53" i="4"/>
  <c r="N74" i="4" s="1"/>
  <c r="N44" i="4"/>
  <c r="L124" i="4"/>
  <c r="J122" i="4"/>
  <c r="F124" i="4"/>
  <c r="J8" i="8"/>
  <c r="I122" i="4" s="1"/>
  <c r="J9" i="7"/>
  <c r="J43" i="4"/>
  <c r="J52" i="4"/>
  <c r="J73" i="4" s="1"/>
  <c r="F10" i="8"/>
  <c r="F42" i="4"/>
  <c r="F51" i="4"/>
  <c r="F72" i="4" s="1"/>
  <c r="J10" i="8"/>
  <c r="I124" i="4" s="1"/>
  <c r="J42" i="4"/>
  <c r="J51" i="4"/>
  <c r="J72" i="4" s="1"/>
  <c r="F18" i="8"/>
  <c r="I9" i="7"/>
  <c r="I8" i="8"/>
  <c r="H122" i="4" s="1"/>
  <c r="I52" i="4"/>
  <c r="I73" i="4" s="1"/>
  <c r="I43" i="4"/>
  <c r="H15" i="8"/>
  <c r="H18" i="8" s="1"/>
  <c r="H17" i="7"/>
  <c r="H56" i="4"/>
  <c r="H77" i="4" s="1"/>
  <c r="K9" i="8"/>
  <c r="J123" i="4" s="1"/>
  <c r="K10" i="7"/>
  <c r="K44" i="4"/>
  <c r="K53" i="4"/>
  <c r="K74" i="4" s="1"/>
  <c r="L43" i="4"/>
  <c r="C25" i="8"/>
  <c r="K122" i="4"/>
  <c r="C123" i="4"/>
  <c r="G122" i="4"/>
  <c r="M124" i="4"/>
  <c r="C124" i="4"/>
  <c r="M11" i="8"/>
  <c r="H124" i="4"/>
  <c r="L11" i="8"/>
  <c r="K125" i="4" s="1"/>
  <c r="B124" i="4"/>
  <c r="J11" i="8" l="1"/>
  <c r="I125" i="4" s="1"/>
  <c r="F125" i="4"/>
  <c r="D11" i="8"/>
  <c r="C125" i="4" s="1"/>
  <c r="M123" i="4"/>
  <c r="N68" i="7"/>
  <c r="N61" i="8"/>
  <c r="L125" i="4"/>
  <c r="L63" i="8"/>
  <c r="J68" i="7"/>
  <c r="J61" i="8"/>
  <c r="C72" i="7"/>
  <c r="E72" i="7"/>
  <c r="D72" i="7"/>
  <c r="H72" i="7"/>
  <c r="I72" i="7"/>
  <c r="F72" i="7"/>
  <c r="N72" i="7"/>
  <c r="K72" i="7"/>
  <c r="J72" i="7"/>
  <c r="L72" i="7"/>
  <c r="G72" i="7"/>
  <c r="M72" i="7"/>
  <c r="G125" i="4"/>
  <c r="F68" i="7"/>
  <c r="F61" i="8"/>
  <c r="G124" i="4"/>
  <c r="C12" i="7"/>
  <c r="N11" i="8"/>
  <c r="M125" i="4" s="1"/>
  <c r="L12" i="7"/>
  <c r="K11" i="8"/>
  <c r="J125" i="4" s="1"/>
  <c r="K20" i="7"/>
  <c r="F11" i="8"/>
  <c r="E125" i="4" s="1"/>
  <c r="E124" i="4"/>
  <c r="E12" i="7"/>
  <c r="F12" i="7"/>
  <c r="E20" i="7"/>
  <c r="L31" i="8"/>
  <c r="L63" i="4"/>
  <c r="L84" i="4" s="1"/>
  <c r="K33" i="7"/>
  <c r="K29" i="8"/>
  <c r="K64" i="4"/>
  <c r="K85" i="4" s="1"/>
  <c r="C63" i="4"/>
  <c r="C84" i="4" s="1"/>
  <c r="C31" i="8"/>
  <c r="J20" i="7"/>
  <c r="F20" i="7"/>
  <c r="G20" i="7"/>
  <c r="N31" i="8"/>
  <c r="N63" i="4"/>
  <c r="N84" i="4" s="1"/>
  <c r="I31" i="8"/>
  <c r="I63" i="4"/>
  <c r="I84" i="4" s="1"/>
  <c r="F31" i="8"/>
  <c r="F63" i="4"/>
  <c r="F84" i="4" s="1"/>
  <c r="D30" i="8"/>
  <c r="D34" i="7"/>
  <c r="D65" i="4"/>
  <c r="D86" i="4" s="1"/>
  <c r="F29" i="8"/>
  <c r="F33" i="7"/>
  <c r="F64" i="4"/>
  <c r="F85" i="4" s="1"/>
  <c r="E31" i="8"/>
  <c r="E63" i="4"/>
  <c r="E84" i="4" s="1"/>
  <c r="E29" i="8"/>
  <c r="E33" i="7"/>
  <c r="E64" i="4"/>
  <c r="E85" i="4" s="1"/>
  <c r="J12" i="7"/>
  <c r="K30" i="8"/>
  <c r="K32" i="8" s="1"/>
  <c r="K34" i="7"/>
  <c r="K65" i="4"/>
  <c r="K86" i="4" s="1"/>
  <c r="J31" i="8"/>
  <c r="J63" i="4"/>
  <c r="J84" i="4" s="1"/>
  <c r="G12" i="7"/>
  <c r="K12" i="7"/>
  <c r="I11" i="8"/>
  <c r="H125" i="4" s="1"/>
  <c r="D31" i="8"/>
  <c r="D32" i="8" s="1"/>
  <c r="D63" i="4"/>
  <c r="D84" i="4" s="1"/>
  <c r="H20" i="7"/>
  <c r="M20" i="7"/>
  <c r="N20" i="7"/>
  <c r="G30" i="8"/>
  <c r="G34" i="7"/>
  <c r="G65" i="4"/>
  <c r="G86" i="4" s="1"/>
  <c r="J30" i="8"/>
  <c r="J34" i="7"/>
  <c r="J65" i="4"/>
  <c r="J86" i="4" s="1"/>
  <c r="M31" i="8"/>
  <c r="M63" i="4"/>
  <c r="M84" i="4" s="1"/>
  <c r="L30" i="8"/>
  <c r="L34" i="7"/>
  <c r="L65" i="4"/>
  <c r="L86" i="4" s="1"/>
  <c r="N12" i="7"/>
  <c r="M12" i="7"/>
  <c r="L33" i="7"/>
  <c r="L29" i="8"/>
  <c r="L64" i="4"/>
  <c r="L85" i="4" s="1"/>
  <c r="H34" i="7"/>
  <c r="H30" i="8"/>
  <c r="H65" i="4"/>
  <c r="H86" i="4" s="1"/>
  <c r="F30" i="8"/>
  <c r="F34" i="7"/>
  <c r="F65" i="4"/>
  <c r="F86" i="4" s="1"/>
  <c r="I12" i="7"/>
  <c r="D12" i="7"/>
  <c r="H12" i="7"/>
  <c r="F122" i="4"/>
  <c r="I29" i="8"/>
  <c r="I33" i="7"/>
  <c r="I64" i="4"/>
  <c r="I85" i="4" s="1"/>
  <c r="J29" i="8"/>
  <c r="J33" i="7"/>
  <c r="J64" i="4"/>
  <c r="J85" i="4" s="1"/>
  <c r="N30" i="8"/>
  <c r="N34" i="7"/>
  <c r="N65" i="4"/>
  <c r="N86" i="4" s="1"/>
  <c r="C29" i="8"/>
  <c r="C33" i="7"/>
  <c r="C64" i="4"/>
  <c r="C85" i="4" s="1"/>
  <c r="G29" i="8"/>
  <c r="G32" i="8" s="1"/>
  <c r="G33" i="7"/>
  <c r="G64" i="4"/>
  <c r="G85" i="4" s="1"/>
  <c r="M29" i="8"/>
  <c r="M33" i="7"/>
  <c r="M64" i="4"/>
  <c r="M85" i="4" s="1"/>
  <c r="N29" i="8"/>
  <c r="N33" i="7"/>
  <c r="N64" i="4"/>
  <c r="N85" i="4" s="1"/>
  <c r="L20" i="7"/>
  <c r="I20" i="7"/>
  <c r="C30" i="8"/>
  <c r="C34" i="7"/>
  <c r="C65" i="4"/>
  <c r="C86" i="4" s="1"/>
  <c r="H31" i="8"/>
  <c r="H63" i="4"/>
  <c r="H84" i="4" s="1"/>
  <c r="B122" i="4"/>
  <c r="B125" i="4"/>
  <c r="H32" i="8" l="1"/>
  <c r="F38" i="7"/>
  <c r="D38" i="7"/>
  <c r="M38" i="7"/>
  <c r="N38" i="7"/>
  <c r="K38" i="7"/>
  <c r="H38" i="7"/>
  <c r="C38" i="7"/>
  <c r="J38" i="7"/>
  <c r="E38" i="7"/>
  <c r="G38" i="7"/>
  <c r="L38" i="7"/>
  <c r="I38" i="7"/>
  <c r="E32" i="8"/>
  <c r="F32" i="8"/>
  <c r="N32" i="8"/>
  <c r="C32" i="8"/>
  <c r="J32" i="8"/>
  <c r="M32" i="8"/>
  <c r="I32" i="8"/>
  <c r="L32" i="8"/>
</calcChain>
</file>

<file path=xl/sharedStrings.xml><?xml version="1.0" encoding="utf-8"?>
<sst xmlns="http://schemas.openxmlformats.org/spreadsheetml/2006/main" count="8297" uniqueCount="208">
  <si>
    <t>Southern Water Corp. Financial Analysis</t>
  </si>
  <si>
    <t>Welcome to your first formal Financial Analysis Exercise for Unit 5!</t>
  </si>
  <si>
    <r>
      <t xml:space="preserve">The exercises you will be completing are based off a </t>
    </r>
    <r>
      <rPr>
        <b/>
        <u/>
        <sz val="11"/>
        <color rgb="FF000000"/>
        <rFont val="Arial"/>
        <family val="2"/>
      </rPr>
      <t xml:space="preserve">REAL WORLD Client </t>
    </r>
    <r>
      <rPr>
        <sz val="11"/>
        <color rgb="FF000000"/>
        <rFont val="Arial"/>
        <family val="2"/>
      </rPr>
      <t>and will have you focus on using the foundational knowledge you've built in Unit 4 with your Excel Functions, and combining this with the Financial Literacy you've established in Unit 5. 
It's your chance to prove that you aren't just confident in the topics you've covered - you're able to craft meaningful insights from the data you'll analyse!</t>
    </r>
  </si>
  <si>
    <r>
      <t xml:space="preserve">In this case study, all the data you need to access is located in the </t>
    </r>
    <r>
      <rPr>
        <b/>
        <sz val="11"/>
        <color rgb="FF000000"/>
        <rFont val="Arial"/>
        <family val="2"/>
      </rPr>
      <t>Data Repository Table</t>
    </r>
    <r>
      <rPr>
        <sz val="11"/>
        <color rgb="FF000000"/>
        <rFont val="Arial"/>
        <family val="2"/>
      </rPr>
      <t xml:space="preserve">. This contains a </t>
    </r>
    <r>
      <rPr>
        <b/>
        <sz val="11"/>
        <color rgb="FF000000"/>
        <rFont val="Arial"/>
        <family val="2"/>
      </rPr>
      <t>mixture of Financial Data and Production Data that you will be using to answer the questions in each of the three (3) tabs, Revenue, Expenses and EBIT.</t>
    </r>
  </si>
  <si>
    <t>This case study will be challenging, but I'm confident with the skills you've developed across Unit 4 and Unit 5 - you'll be able to tell Management a compelling story regarding what insights you can extract from analysing the Revenues, Expenses and EBIT!</t>
  </si>
  <si>
    <t>Let's get started.</t>
  </si>
  <si>
    <t>What do the tab colours mean?</t>
  </si>
  <si>
    <t>Throughout the Case Study, we've split this into three sections.
The green tabs are all tabs you will have to complete. 
The order of completion is below:
1) Revenue Analysis (Unit 5.4)
2) Expenses Analysis (Unit 5.6)
3) EBIT Analysis (Unit 5.8)</t>
  </si>
  <si>
    <t>What is a Profit Centre and/or Cost Centre?</t>
  </si>
  <si>
    <t>Southern Water Corp sells two types of water product; Hard and Soft Water which is retailed to Residential, Public and Private Customers. 
These sales (Revenues) are stored in centres known as PROFIT CENTRES. 
Similarly you can imagine that production of these water products incurs costs. These costs are then stored and allocated to COST CENTRES.</t>
  </si>
  <si>
    <r>
      <t xml:space="preserve">You will note that when you explore the dataset in the Data Repository Table - in Column F, "Centre Type", there are two centres. 
Profit Centres - These are centres which handle all the </t>
    </r>
    <r>
      <rPr>
        <b/>
        <u/>
        <sz val="11"/>
        <color rgb="FF000000"/>
        <rFont val="Arial"/>
        <family val="2"/>
      </rPr>
      <t>revenue generating activities</t>
    </r>
    <r>
      <rPr>
        <u/>
        <sz val="11"/>
        <color rgb="FF000000"/>
        <rFont val="Arial"/>
        <family val="2"/>
      </rPr>
      <t xml:space="preserve">. 
</t>
    </r>
    <r>
      <rPr>
        <sz val="11"/>
        <color rgb="FF000000"/>
        <rFont val="Arial"/>
        <family val="2"/>
      </rPr>
      <t>These are then broken down further into Profit Centre Elements of which there are two, one for each water product (Soft Water and Hard Water).</t>
    </r>
    <r>
      <rPr>
        <b/>
        <sz val="11"/>
        <color rgb="FF000000"/>
        <rFont val="Arial"/>
        <family val="2"/>
      </rPr>
      <t xml:space="preserve">
</t>
    </r>
  </si>
  <si>
    <r>
      <rPr>
        <b/>
        <sz val="11"/>
        <color rgb="FF000000"/>
        <rFont val="Arial"/>
        <family val="2"/>
      </rPr>
      <t xml:space="preserve">Cost Centres - </t>
    </r>
    <r>
      <rPr>
        <sz val="11"/>
        <color rgb="FF000000"/>
        <rFont val="Arial"/>
        <family val="2"/>
      </rPr>
      <t xml:space="preserve">There are centres which handle all </t>
    </r>
    <r>
      <rPr>
        <b/>
        <u/>
        <sz val="11"/>
        <color rgb="FF000000"/>
        <rFont val="Arial"/>
        <family val="2"/>
      </rPr>
      <t xml:space="preserve">cost generating activities. 
</t>
    </r>
    <r>
      <rPr>
        <sz val="11"/>
        <color rgb="FF000000"/>
        <rFont val="Arial"/>
        <family val="2"/>
      </rPr>
      <t xml:space="preserve">If a business has set costs, they will normally flow through to a </t>
    </r>
    <r>
      <rPr>
        <b/>
        <sz val="11"/>
        <color rgb="FF000000"/>
        <rFont val="Arial"/>
        <family val="2"/>
      </rPr>
      <t>cost centre</t>
    </r>
    <r>
      <rPr>
        <sz val="11"/>
        <color rgb="FF000000"/>
        <rFont val="Arial"/>
        <family val="2"/>
      </rPr>
      <t xml:space="preserve"> for capture. 
In most cases, ONLY costs flow through Cost Centres, but depending on company set up - you may have the rare instance where there are revenue-generating activities included in Cost Centres. 
For Southern Water Corp, we've simplified this structure so </t>
    </r>
    <r>
      <rPr>
        <b/>
        <sz val="11"/>
        <color rgb="FF000000"/>
        <rFont val="Arial"/>
        <family val="2"/>
      </rPr>
      <t>revenues stay in Profit Centres and Costs stay in Cost Centres</t>
    </r>
    <r>
      <rPr>
        <sz val="11"/>
        <color rgb="FF000000"/>
        <rFont val="Arial"/>
        <family val="2"/>
      </rPr>
      <t xml:space="preserve">. </t>
    </r>
  </si>
  <si>
    <t>Refer to the below example to understand how to interpret the information in the Data Repository Table.</t>
  </si>
  <si>
    <t>Definitions</t>
  </si>
  <si>
    <t xml:space="preserve">As you create your Value Driver Trees, you are going to rely heavily on the Data Repository Table. </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</si>
  <si>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</si>
  <si>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</si>
  <si>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</si>
  <si>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</si>
  <si>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</si>
  <si>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</si>
  <si>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</si>
  <si>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</si>
  <si>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</si>
  <si>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</si>
  <si>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</si>
  <si>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</si>
  <si>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</si>
  <si>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</si>
  <si>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</si>
  <si>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</si>
  <si>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</si>
  <si>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</si>
  <si>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</si>
  <si>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</si>
  <si>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</si>
  <si>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Column1</t>
  </si>
  <si>
    <t>Expenses</t>
  </si>
  <si>
    <t>Column5</t>
  </si>
  <si>
    <t>Cost Centre</t>
  </si>
  <si>
    <t>Data Source Reference</t>
  </si>
  <si>
    <t>Financial Actual</t>
  </si>
  <si>
    <t>Row Labels</t>
  </si>
  <si>
    <t>Sum of Column9</t>
  </si>
  <si>
    <t>Labour Costs</t>
  </si>
  <si>
    <t>Operational Maintenance Costs</t>
  </si>
  <si>
    <t>Chemical Costs</t>
  </si>
  <si>
    <t>Facility Costs</t>
  </si>
  <si>
    <t>Grand Total</t>
  </si>
  <si>
    <t>Revenues</t>
  </si>
  <si>
    <t>Profit Centre</t>
  </si>
  <si>
    <t>Column Labels</t>
  </si>
  <si>
    <t>Kootha</t>
  </si>
  <si>
    <t>Jutik</t>
  </si>
  <si>
    <t>Surjek</t>
  </si>
  <si>
    <t>Chem-Exp (001)</t>
  </si>
  <si>
    <t>Labour-Costs (001)</t>
  </si>
  <si>
    <t>Plant Admin Costs (004)</t>
  </si>
  <si>
    <t>Plant Maintenance (001)</t>
  </si>
  <si>
    <t>Plant Op. Costs (003)</t>
  </si>
  <si>
    <t>Plant Outages (002)</t>
  </si>
  <si>
    <t>Utility-Exp (002) - Electricity</t>
  </si>
  <si>
    <t>Utility-Exp (002) - Heating</t>
  </si>
  <si>
    <t>UNIT</t>
  </si>
  <si>
    <t>Costs</t>
  </si>
  <si>
    <t>Column2</t>
  </si>
  <si>
    <t>Column3</t>
  </si>
  <si>
    <t>Column4</t>
  </si>
  <si>
    <t>Column6</t>
  </si>
  <si>
    <t>Column7</t>
  </si>
  <si>
    <t>Column8</t>
  </si>
  <si>
    <t>Column9</t>
  </si>
  <si>
    <t>001 Private Water Hedge Sales</t>
  </si>
  <si>
    <t>W-Transact (0211) - Soft</t>
  </si>
  <si>
    <t>$</t>
  </si>
  <si>
    <t>W-Transact (0212) - Hard</t>
  </si>
  <si>
    <t>002 Public Sales</t>
  </si>
  <si>
    <t>003 Residential Sales</t>
  </si>
  <si>
    <t>Financial Budget</t>
  </si>
  <si>
    <t>Water Production Actuals</t>
  </si>
  <si>
    <t>None</t>
  </si>
  <si>
    <t>Giga-Litre</t>
  </si>
  <si>
    <t>Water Production Budget</t>
  </si>
  <si>
    <t>Revenue Analysis - Part I</t>
  </si>
  <si>
    <t>In Financial Data Analysis, Revenue Analysis speaks primarily to understanding which product(s) generate the most revenues and whether we can identify any aspect of seasonality towards these trends or not.</t>
  </si>
  <si>
    <t>The importance of this is that we are able to clearly understand which product(s) generate the most revenues and least revenues and this forms the first part of our puzzle.</t>
  </si>
  <si>
    <t>If a product generates a lot of revenues, but the expenses are greater than the revenues - this isn't a good news story.</t>
  </si>
  <si>
    <r>
      <t>However</t>
    </r>
    <r>
      <rPr>
        <sz val="10"/>
        <color rgb="FF000000"/>
        <rFont val="Arial"/>
        <family val="2"/>
      </rPr>
      <t>, if the product generates a lot of revenues, and the expenses are well below the revenues - we may have a product which is performing well.</t>
    </r>
  </si>
  <si>
    <t>Let's take a look at how Southern Water Corps Revenue Analysis looks like by calculating the Revenues for each of the products and asking ourselves - what does the data tell us?</t>
  </si>
  <si>
    <t>Let's get started!</t>
  </si>
  <si>
    <t>Q1. For each of the three Southern Water Corp. Desalination Plants, they produce desalinated water which is then consumed via private, public or residential usage. 
Please calculate the monthly revenues for Kootha, Surjek and Jutik and put this in the table below. What trends are you able to pick up?</t>
  </si>
  <si>
    <r>
      <t xml:space="preserve">Note: You will have to rely on the Value Driver Tree you have created earlier to see which cost elements map to the respective Profit Centres. 
</t>
    </r>
    <r>
      <rPr>
        <b/>
        <sz val="11"/>
        <color rgb="FFFF0000"/>
        <rFont val="Arial"/>
        <family val="2"/>
      </rPr>
      <t>Please note you will have to reference the account type FINANCIAL ACTUAL in the Data Repository Tab to answer the questions in this Case Study for Revenue Analysis, Expenses Analysis and EBIT Analysis.</t>
    </r>
  </si>
  <si>
    <t>Value Driver</t>
  </si>
  <si>
    <t>Profit Centre Element</t>
  </si>
  <si>
    <t>Total</t>
  </si>
  <si>
    <t>Revenue</t>
  </si>
  <si>
    <t>TOTAL</t>
  </si>
  <si>
    <r>
      <t>You've now calculated the Revenues for each of the three desalination plants (Kootha, Surjek and Jutik). This has given you a micro-view of the trends, but let's take a look at the macro-revenue
trends and view all this information aggregated together.</t>
    </r>
    <r>
      <rPr>
        <b/>
        <u/>
        <sz val="11"/>
        <color rgb="FF000000"/>
        <rFont val="Arial"/>
        <family val="2"/>
      </rPr>
      <t xml:space="preserve"> Is there any particular trend(s) that we can pick up with respect to which water product(s) have the highest revenue overall? </t>
    </r>
  </si>
  <si>
    <t>Q2) Aggregate the Profit Centre(s) for each Unit (i.e. 001 Private Water Hedge Sales, Public Sales, Residential Sales) in the table below and subsequently plot this out
(As a data analyst, it is up to YOU to choose which visual most effectively illustrates the data - as it is time series data, a line chart may be a good consideration). 
What trends do you note when comparing Kootha, Surjek and Jutik? Is there any plant / product which generates the majority of the revenues?</t>
  </si>
  <si>
    <t xml:space="preserve">In the previous exercise we've picked up some trends from observing the monthly revenues trended over a twelve month period.
Specifically, it's clear that one of the Unit(s) generates the majority of the revenues for Southern Water Corp. 
However, it's important for us to understand the contribution each customer segment provides from a % standpoint as well as a dollar stand point.
Let's close out the Revenue Analysis with the below question. 
Q3. Calculate the overall % contribution of each customer segment for each of the three (3) units listed below and create a stacked column chart showing the contributions
that each customer segment provides per unit. (You can create a stacked column chart showing either % contribution or Overall $ Contribution as per the below example)
</t>
  </si>
  <si>
    <t xml:space="preserve"> </t>
  </si>
  <si>
    <t>Expenses Analysis - Part II</t>
  </si>
  <si>
    <r>
      <t xml:space="preserve">In Financial Data Analysis, Expense Analysis speaks primarily to understanding which product(s) are the most </t>
    </r>
    <r>
      <rPr>
        <b/>
        <sz val="10"/>
        <color rgb="FF000000"/>
        <rFont val="Arial"/>
        <family val="2"/>
      </rPr>
      <t>expensive</t>
    </r>
    <r>
      <rPr>
        <sz val="10"/>
        <color rgb="FF000000"/>
        <rFont val="Arial"/>
        <family val="2"/>
      </rPr>
      <t xml:space="preserve"> to operate and maintain. </t>
    </r>
  </si>
  <si>
    <t xml:space="preserve">Think about this as your personal budget; You want to know exactly where your money is being spent. </t>
  </si>
  <si>
    <r>
      <t xml:space="preserve">As we mentioned in the last section; we've calculated the revenues and know which of our products generate the most revenues at a Unit Level (Kootha, Surjek, Jutik).
But it is </t>
    </r>
    <r>
      <rPr>
        <b/>
        <sz val="10"/>
        <color rgb="FF000000"/>
        <rFont val="Arial"/>
        <family val="2"/>
      </rPr>
      <t xml:space="preserve">equally important </t>
    </r>
    <r>
      <rPr>
        <sz val="10"/>
        <color rgb="FF000000"/>
        <rFont val="Arial"/>
        <family val="2"/>
      </rPr>
      <t xml:space="preserve">for us to understand what is our </t>
    </r>
    <r>
      <rPr>
        <b/>
        <sz val="10"/>
        <color rgb="FF000000"/>
        <rFont val="Arial"/>
        <family val="2"/>
      </rPr>
      <t>expenses at a unit level</t>
    </r>
    <r>
      <rPr>
        <sz val="10"/>
        <color rgb="FF000000"/>
        <rFont val="Arial"/>
        <family val="2"/>
      </rPr>
      <t>. 
If our expenses outweigh our revenues - this is not a good outcome.If a product generates a lot of revenues, but the expenses are greater than the revenues - this isn't a good news story.</t>
    </r>
  </si>
  <si>
    <t>Now let's take a look at how Southern Water Corps Expenses look like by calculating the Expenses for each of the Units and asking ourselves - what does the data tell us?</t>
  </si>
  <si>
    <r>
      <t xml:space="preserve">Note: You </t>
    </r>
    <r>
      <rPr>
        <i/>
        <sz val="10"/>
        <color rgb="FF000000"/>
        <rFont val="Arial"/>
        <family val="2"/>
      </rPr>
      <t>may</t>
    </r>
    <r>
      <rPr>
        <sz val="10"/>
        <color rgb="FF000000"/>
        <rFont val="Arial"/>
        <family val="2"/>
      </rPr>
      <t xml:space="preserve"> notice some trends with respect to higher costs for those units which produce a </t>
    </r>
    <r>
      <rPr>
        <b/>
        <sz val="10"/>
        <color rgb="FF000000"/>
        <rFont val="Arial"/>
        <family val="2"/>
      </rPr>
      <t>specific</t>
    </r>
    <r>
      <rPr>
        <sz val="10"/>
        <color rgb="FF000000"/>
        <rFont val="Arial"/>
        <family val="2"/>
      </rPr>
      <t xml:space="preserve"> type of water. </t>
    </r>
  </si>
  <si>
    <t>Q4. For each of the three Southern Water Corp. Desalination Plants, they produce desalinated water which is then consumed via private, public or residential usage.    
These costs are then aggregated at a Unit Level, separated into Chemical Costs, Facility Costs, Operational Maintenance Costs and Labour Costs. 
Please calculate the monthly expenses for Kootha, Surjek and Jutik and put this in the table below. What trends are you able to pick up from completing the table below?</t>
  </si>
  <si>
    <t>Note: You will have to rely on the Value Driver Tree you have created earlier to see which cost elements map to the respective Profit Centres.</t>
  </si>
  <si>
    <t>Cost Centre Element</t>
  </si>
  <si>
    <r>
      <t>You've now calculated the Expenses for each of the three desalination plants (Kootha, Surjek and Jutik). This has given you a micro-view of the trends, but let's take a look at the macro-expenses
trends and view all this information aggregated together (Kootha + Surjek + Jutik) and then.</t>
    </r>
    <r>
      <rPr>
        <b/>
        <u/>
        <sz val="11"/>
        <color rgb="FF000000"/>
        <rFont val="Arial"/>
        <family val="2"/>
      </rPr>
      <t xml:space="preserve"> Is there any particular trend(s) that we can pick up with respect to which water product(s) have the highest expenses overall? </t>
    </r>
  </si>
  <si>
    <t>Q5) Aggregate the Cost Centre(s) for each Unit (i.e.Chemical Costs, Facility Costs, Operational Maintenance Costs, Labour Costs) in the table below and subsequently plot this out.</t>
  </si>
  <si>
    <t>(As a data analyst, it is up to YOU to choose which visual most effectively illustrates the data. It may be worthwhile using the Total Columns to see the overall aggregate costs by Cost Centre so you can see which cost centre elements are the most expensive...!)</t>
  </si>
  <si>
    <t>All</t>
  </si>
  <si>
    <r>
      <t xml:space="preserve">In the previous question, we've calculated the expenses at an aggregate level. 
You would have noticed some particularly high-costs for certain cost elements that you'd be keen to dive into in more detail from a visual stand point.
Q6) Using the Totals for the Year Column (Column R) for each Unit (Kootha, Surjek and Jutik), create a chart which clearly shows the </t>
    </r>
    <r>
      <rPr>
        <b/>
        <u/>
        <sz val="11"/>
        <color rgb="FF000000"/>
        <rFont val="Arial"/>
        <family val="2"/>
      </rPr>
      <t>Total Costs</t>
    </r>
    <r>
      <rPr>
        <b/>
        <sz val="11"/>
        <color rgb="FF000000"/>
        <rFont val="Arial"/>
        <family val="2"/>
      </rPr>
      <t xml:space="preserve"> for each Cost Element.
You will end up with three (3) Column Charts that will let you see which of the Units drive the majority of costs.
What trends have you noticed?</t>
    </r>
  </si>
  <si>
    <t xml:space="preserve">We've analysed the expenses data and we have a few questions. The costs for two of our Cost Elements is particularly high - could this potentially be related to the periods of high water production? </t>
  </si>
  <si>
    <t>We can answer this question by using the Water Production Data that is available in the Data Repository Table.</t>
  </si>
  <si>
    <r>
      <t xml:space="preserve">However, it is important to note that for the water production data, it has been </t>
    </r>
    <r>
      <rPr>
        <b/>
        <u/>
        <sz val="11"/>
        <color rgb="FF000000"/>
        <rFont val="Arial"/>
        <family val="2"/>
      </rPr>
      <t>aggregated</t>
    </r>
    <r>
      <rPr>
        <b/>
        <sz val="11"/>
        <color rgb="FF000000"/>
        <rFont val="Arial"/>
        <family val="2"/>
      </rPr>
      <t>. This means we cannot see the separation between Soft / Hard Water Production.</t>
    </r>
  </si>
  <si>
    <t>This means in the analysis you will complete below, you can only make logical assumptions.</t>
  </si>
  <si>
    <t>As a Data Analyst, you will not always have all the data you need to make a conclusion.</t>
  </si>
  <si>
    <t>In cases like the one below, you will have to draw on logical conclusions from the data available to you and make a conclusion.</t>
  </si>
  <si>
    <t xml:space="preserve">Q7) For each of the three units (Kootha, Surjek, Jutik), complete the table below that will show the monthly water production for each Unit as well as the monthly chemical expenditure.
Once the table is complete, using a combo-chart, does there appear to be any relationship between the Chemical Expenditure and Water Production? </t>
  </si>
  <si>
    <t>EBIT Analysis - Part III.</t>
  </si>
  <si>
    <t>In Financial Data Analysis, EBIT Analysis, also known as Profitability Analysis, speaks primarily to understanding which product(s) are the most cashflow positive.</t>
  </si>
  <si>
    <r>
      <t>We're now at the</t>
    </r>
    <r>
      <rPr>
        <b/>
        <sz val="10"/>
        <color rgb="FF000000"/>
        <rFont val="Arial"/>
        <family val="2"/>
      </rPr>
      <t xml:space="preserve"> final stage</t>
    </r>
    <r>
      <rPr>
        <sz val="10"/>
        <color rgb="FF000000"/>
        <rFont val="Arial"/>
        <family val="2"/>
      </rPr>
      <t xml:space="preserve"> of the puzzle (Woo!); We've got the Revenues. We've got the Expenses. All that is now left is the EBIT and we're done!</t>
    </r>
  </si>
  <si>
    <r>
      <t xml:space="preserve">Once we subtract our Expenses from our Revenues - we can find out how financially sound Southern Water Corp's Units actually are.
Let's take one final look at Southern Water Corp's Data for the 2013 - 2014 Period and find out </t>
    </r>
    <r>
      <rPr>
        <b/>
        <sz val="10"/>
        <color rgb="FF000000"/>
        <rFont val="Arial"/>
        <family val="2"/>
      </rPr>
      <t xml:space="preserve">just how profitable the Unit(s) actually are.
Additionally, we'll explore how we can use </t>
    </r>
    <r>
      <rPr>
        <sz val="10"/>
        <color rgb="FF000000"/>
        <rFont val="Arial"/>
        <family val="2"/>
      </rPr>
      <t>Ratio's to help us show which Unit(s) are most cost-effective from a Revenue to Expenses perspective.</t>
    </r>
  </si>
  <si>
    <t>EBIT can be simply calculated as Revenues - COGS - Operating Expenses.</t>
  </si>
  <si>
    <t>In the Southern Water Corp. Case Study, we have opted to wrap up our COGS as part of our overall Expenses to simplify the calculation for you.</t>
  </si>
  <si>
    <t>Hence, the EBIT you will calculate will simply be: Revenues - Operating Expenses.</t>
  </si>
  <si>
    <t xml:space="preserve">Q8. For each of the three Southern Water Corp. Desalination Plants (Kootha, Surjek and Jutik), please calculate the EBIT for each of these below. 
We have the Total Revenues Per Unit in the Revenues Analysis and the Total Expenses Per Unit in the Expenses Tab.
Complete the Table Below and let's find out which of the three Units bring us the most EBIT. 
Are there any particular trend(s) that you're able to pick up / take note of with respect to the EBIT?
</t>
  </si>
  <si>
    <t>EBIT</t>
  </si>
  <si>
    <t>It's pretty clear from our EBIT Analysis, which Unit generates the highest EBIT Margins. 
However - to close out our analysis, let's also take a look from a Ratio Perspective.
That is to say, of Kootha, Surjek and Jutik - which has the highest overall EBIT Margins? 
The EBIT Margin is calculated as EBIT / Revenue.
Would this tell us a different story? 
Let's close out our EBIT Analysis and find out!
Q9. Of the three units (Kootha, Surjek and Jutik) - Which Unit has the highest overall EBIT Margin? 
Feel free to trend this out over the 12 Month Period (Jul-13 to June-14) or simply use the Total EBIT / Total Revenue for each Unit.  (If you really want - you can use both!)
What do you conclude?</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</si>
  <si>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</si>
  <si>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</si>
  <si>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</si>
  <si>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</si>
  <si>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</si>
  <si>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</si>
  <si>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</si>
  <si>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</si>
  <si>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</si>
  <si>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</si>
  <si>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</si>
  <si>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</si>
  <si>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</si>
  <si>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</si>
  <si>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</si>
  <si>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</si>
  <si>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</si>
  <si>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</si>
  <si>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</si>
  <si>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</si>
  <si>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</si>
  <si>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</si>
  <si>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</si>
  <si>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</si>
  <si>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</si>
  <si>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</si>
  <si>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</si>
  <si>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</si>
  <si>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</si>
  <si>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</si>
  <si>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</si>
  <si>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</si>
  <si>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</si>
  <si>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</si>
  <si>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</si>
  <si>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</si>
  <si>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</si>
  <si>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</si>
  <si>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</si>
  <si>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</si>
  <si>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</si>
  <si>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</si>
  <si>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</si>
  <si>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</si>
  <si>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</si>
  <si>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</si>
  <si>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</si>
  <si>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</si>
  <si>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</si>
  <si>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</si>
  <si>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</si>
  <si>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</si>
  <si>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</si>
  <si>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</si>
  <si>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</si>
  <si>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</si>
  <si>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</si>
  <si>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</si>
  <si>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</si>
  <si>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</si>
  <si>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</si>
  <si>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</si>
  <si>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</si>
  <si>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</si>
  <si>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</si>
  <si>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</si>
  <si>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</si>
  <si>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</si>
  <si>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</si>
  <si>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</si>
  <si>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</si>
  <si>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</si>
  <si>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</si>
  <si>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</si>
  <si>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</si>
  <si>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TOTAL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</si>
</sst>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44" formatCode="_(&quot;$&quot;* #,##0.00_);_(&quot;$&quot;* \(#,##0.00\);_(&quot;$&quot;* &quot;-&quot;??_);_(@_)"/>
    <numFmt numFmtId="164" formatCode="&quot;$&quot;#,##0.00;[Red]\-&quot;$&quot;#,##0.00"/>
    <numFmt numFmtId="165" formatCode="[$$-C09]#,##0.00"/>
    <numFmt numFmtId="166" formatCode="0.0%"/>
    <numFmt numFmtId="167" formatCode="&quot;$&quot;#,##0.00"/>
    <numFmt numFmtId="168" formatCode="[$-409]mmm\-yy;@"/>
    <numFmt numFmtId="169" formatCode="&quot;$&quot;#,##0"/>
  </numFmts>
  <fonts count="49" x14ac:knownFonts="1">
    <font>
      <sz val="11"/>
      <color rgb="FF000000"/>
      <name val="Calibri"/>
    </font>
    <font>
      <sz val="10"/>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sz val="14"/>
      <color rgb="FF000000"/>
      <name val="Calibri"/>
      <family val="2"/>
    </font>
    <font>
      <b/>
      <sz val="10"/>
      <color theme="0"/>
      <name val="Calibri"/>
      <family val="2"/>
    </font>
    <font>
      <i/>
      <sz val="12"/>
      <color rgb="FF000000"/>
      <name val="Arial"/>
      <family val="2"/>
    </font>
    <font>
      <sz val="9"/>
      <color theme="0"/>
      <name val="Arial"/>
      <family val="2"/>
    </font>
    <font>
      <b/>
      <u/>
      <sz val="10"/>
      <color rgb="FFFF0000"/>
      <name val="Arial"/>
      <family val="2"/>
    </font>
    <font>
      <b/>
      <sz val="9"/>
      <color rgb="FF000000"/>
      <name val="Arial"/>
      <family val="2"/>
    </font>
    <font>
      <sz val="8"/>
      <name val="Calibri"/>
      <family val="2"/>
    </font>
    <font>
      <b/>
      <sz val="14"/>
      <color rgb="FF000000"/>
      <name val="Arial"/>
      <family val="2"/>
    </font>
    <font>
      <sz val="14"/>
      <color rgb="FF000000"/>
      <name val="Arial"/>
      <family val="2"/>
    </font>
    <font>
      <b/>
      <u/>
      <sz val="11"/>
      <color rgb="FF000000"/>
      <name val="Arial"/>
      <family val="2"/>
    </font>
    <font>
      <i/>
      <sz val="10"/>
      <color rgb="FF000000"/>
      <name val="Arial"/>
      <family val="2"/>
    </font>
    <font>
      <b/>
      <sz val="10"/>
      <color rgb="FF000000"/>
      <name val="Calibri"/>
      <family val="2"/>
    </font>
    <font>
      <sz val="8"/>
      <color rgb="FF000000"/>
      <name val="Arial"/>
      <family val="2"/>
    </font>
    <font>
      <sz val="11"/>
      <color rgb="FF000000"/>
      <name val="Calibri"/>
      <family val="2"/>
    </font>
    <font>
      <b/>
      <sz val="11"/>
      <color theme="0"/>
      <name val="Arial"/>
      <family val="2"/>
    </font>
    <font>
      <u/>
      <sz val="11"/>
      <color rgb="FF000000"/>
      <name val="Arial"/>
      <family val="2"/>
    </font>
    <font>
      <b/>
      <sz val="11"/>
      <color theme="1"/>
      <name val="Arial"/>
      <family val="2"/>
    </font>
    <font>
      <b/>
      <sz val="10"/>
      <color theme="1"/>
      <name val="Arial"/>
      <family val="2"/>
    </font>
    <font>
      <sz val="10"/>
      <color theme="1"/>
      <name val="Arial"/>
      <family val="2"/>
    </font>
    <font>
      <b/>
      <sz val="11"/>
      <color rgb="FFFF0000"/>
      <name val="Arial"/>
      <family val="2"/>
    </font>
    <font>
      <b/>
      <sz val="11"/>
      <color theme="1"/>
      <name val="Calibri"/>
    </font>
    <font>
      <b/>
      <sz val="12"/>
      <color rgb="FF000000"/>
      <name val="Arial"/>
      <family val="2"/>
    </font>
    <font>
      <sz val="11"/>
      <color theme="1"/>
      <name val="Calibri"/>
      <family val="2"/>
    </font>
    <font>
      <b/>
      <sz val="12"/>
      <color rgb="FF000000"/>
      <name val="Calibri"/>
      <family val="2"/>
    </font>
    <font>
      <b/>
      <sz val="14"/>
      <color rgb="FF000000"/>
      <name val="Calibri"/>
      <family val="2"/>
    </font>
    <font>
      <sz val="11"/>
      <color rgb="FF000000"/>
      <name val="Calibri"/>
    </font>
    <font>
      <b/>
      <sz val="11"/>
      <color theme="1"/>
      <name val="Calibri"/>
      <family val="2"/>
    </font>
  </fonts>
  <fills count="15">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FD2E2"/>
        <bgColor rgb="FFBFD2E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C5E0B3"/>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4" tint="0.79998168889431442"/>
        <bgColor theme="4" tint="0.79998168889431442"/>
      </patternFill>
    </fill>
  </fills>
  <borders count="27">
    <border>
      <left/>
      <right/>
      <top/>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style="double">
        <color auto="1"/>
      </top>
      <bottom style="double">
        <color auto="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rgb="FFCCCCCC"/>
      </left>
      <right style="thin">
        <color rgb="FFCCCCCC"/>
      </right>
      <top style="thin">
        <color rgb="FFCCCCCC"/>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top style="thin">
        <color indexed="64"/>
      </top>
      <bottom style="double">
        <color indexed="64"/>
      </bottom>
      <diagonal/>
    </border>
    <border>
      <left/>
      <right/>
      <top/>
      <bottom style="thin">
        <color theme="4" tint="0.3999755851924192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47" fillId="0" borderId="0" applyFont="0" applyFill="0" applyBorder="0" applyAlignment="0" applyProtection="0"/>
    <xf numFmtId="9" fontId="47" fillId="0" borderId="0" applyFont="0" applyFill="0" applyBorder="0" applyAlignment="0" applyProtection="0"/>
  </cellStyleXfs>
  <cellXfs count="240">
    <xf numFmtId="0" fontId="0" fillId="0" borderId="0" xfId="0"/>
    <xf numFmtId="0" fontId="2" fillId="0" borderId="0" xfId="0" applyFont="1"/>
    <xf numFmtId="0" fontId="2" fillId="2" borderId="4" xfId="0" applyFont="1" applyFill="1" applyBorder="1" applyAlignment="1">
      <alignment horizontal="left" vertical="top"/>
    </xf>
    <xf numFmtId="49" fontId="3" fillId="0" borderId="2" xfId="0" applyNumberFormat="1" applyFont="1" applyBorder="1"/>
    <xf numFmtId="49" fontId="2" fillId="0" borderId="6" xfId="0" applyNumberFormat="1" applyFont="1" applyBorder="1"/>
    <xf numFmtId="49" fontId="3" fillId="0" borderId="7" xfId="0" applyNumberFormat="1" applyFont="1" applyBorder="1"/>
    <xf numFmtId="49" fontId="3" fillId="0" borderId="5" xfId="0" applyNumberFormat="1" applyFont="1" applyBorder="1"/>
    <xf numFmtId="0" fontId="3" fillId="4" borderId="8" xfId="0" applyFont="1" applyFill="1" applyBorder="1" applyAlignment="1">
      <alignment horizontal="left" vertical="top"/>
    </xf>
    <xf numFmtId="0" fontId="3" fillId="4" borderId="1" xfId="0" applyFont="1" applyFill="1" applyBorder="1" applyAlignment="1">
      <alignment horizontal="left" vertical="top"/>
    </xf>
    <xf numFmtId="0" fontId="2" fillId="0" borderId="12" xfId="0" applyFont="1" applyBorder="1"/>
    <xf numFmtId="0" fontId="3" fillId="0" borderId="13" xfId="0" applyFont="1" applyBorder="1"/>
    <xf numFmtId="164" fontId="3" fillId="0" borderId="13" xfId="0" applyNumberFormat="1" applyFont="1" applyBorder="1"/>
    <xf numFmtId="164" fontId="7" fillId="0" borderId="13" xfId="0" applyNumberFormat="1" applyFont="1" applyBorder="1"/>
    <xf numFmtId="0" fontId="4" fillId="0" borderId="0" xfId="0" applyFont="1"/>
    <xf numFmtId="164" fontId="3" fillId="0" borderId="0" xfId="0" applyNumberFormat="1" applyFont="1"/>
    <xf numFmtId="0" fontId="3" fillId="0" borderId="0" xfId="0" applyFont="1"/>
    <xf numFmtId="0" fontId="3" fillId="5" borderId="0" xfId="0" applyFont="1" applyFill="1"/>
    <xf numFmtId="0" fontId="10" fillId="5" borderId="0" xfId="0" applyFont="1" applyFill="1"/>
    <xf numFmtId="0" fontId="3" fillId="6" borderId="0" xfId="0" applyFont="1" applyFill="1"/>
    <xf numFmtId="0" fontId="3" fillId="0" borderId="3" xfId="0" applyFont="1" applyBorder="1" applyAlignment="1">
      <alignment horizontal="left" vertical="top"/>
    </xf>
    <xf numFmtId="0" fontId="1" fillId="0" borderId="0" xfId="0" applyFont="1"/>
    <xf numFmtId="0" fontId="6" fillId="0" borderId="0" xfId="0" applyFont="1"/>
    <xf numFmtId="0" fontId="0" fillId="5" borderId="0" xfId="0" applyFill="1"/>
    <xf numFmtId="0" fontId="11" fillId="5" borderId="0" xfId="0" applyFont="1" applyFill="1"/>
    <xf numFmtId="0" fontId="9" fillId="5" borderId="0" xfId="0" applyFont="1" applyFill="1"/>
    <xf numFmtId="0" fontId="9" fillId="7" borderId="4" xfId="0" applyFont="1" applyFill="1" applyBorder="1" applyAlignment="1">
      <alignment horizontal="left" vertical="top"/>
    </xf>
    <xf numFmtId="0" fontId="3" fillId="0" borderId="1" xfId="0" applyFont="1" applyBorder="1" applyAlignment="1">
      <alignment horizontal="left" vertical="top"/>
    </xf>
    <xf numFmtId="2" fontId="3" fillId="0" borderId="5" xfId="0" applyNumberFormat="1" applyFont="1" applyBorder="1"/>
    <xf numFmtId="0" fontId="4" fillId="5" borderId="0" xfId="0" applyFont="1" applyFill="1"/>
    <xf numFmtId="0" fontId="12" fillId="5" borderId="0" xfId="0" applyFont="1" applyFill="1"/>
    <xf numFmtId="0" fontId="13" fillId="5" borderId="0" xfId="0" applyFont="1" applyFill="1"/>
    <xf numFmtId="0" fontId="16" fillId="5" borderId="0" xfId="0" applyFont="1" applyFill="1"/>
    <xf numFmtId="0" fontId="18" fillId="5" borderId="0" xfId="0" applyFont="1" applyFill="1"/>
    <xf numFmtId="0" fontId="17" fillId="5" borderId="0" xfId="0" applyFont="1" applyFill="1"/>
    <xf numFmtId="0" fontId="20" fillId="5" borderId="0" xfId="0" applyFont="1" applyFill="1"/>
    <xf numFmtId="0" fontId="21" fillId="5" borderId="0" xfId="0" applyFont="1" applyFill="1"/>
    <xf numFmtId="164" fontId="10" fillId="5" borderId="0" xfId="0" applyNumberFormat="1" applyFont="1" applyFill="1"/>
    <xf numFmtId="0" fontId="10" fillId="8" borderId="1" xfId="0" applyFont="1" applyFill="1" applyBorder="1"/>
    <xf numFmtId="0" fontId="2" fillId="0" borderId="15" xfId="0" applyFont="1" applyBorder="1"/>
    <xf numFmtId="164" fontId="3" fillId="0" borderId="15" xfId="0" applyNumberFormat="1" applyFont="1" applyBorder="1"/>
    <xf numFmtId="0" fontId="24" fillId="0" borderId="0" xfId="0" applyFont="1"/>
    <xf numFmtId="49" fontId="9" fillId="5" borderId="2" xfId="0" applyNumberFormat="1" applyFont="1" applyFill="1" applyBorder="1"/>
    <xf numFmtId="49" fontId="9" fillId="5" borderId="5" xfId="0" applyNumberFormat="1" applyFont="1" applyFill="1" applyBorder="1"/>
    <xf numFmtId="0" fontId="23" fillId="5" borderId="0" xfId="0" applyFont="1" applyFill="1"/>
    <xf numFmtId="49" fontId="18" fillId="5" borderId="2" xfId="0" applyNumberFormat="1" applyFont="1" applyFill="1" applyBorder="1"/>
    <xf numFmtId="0" fontId="19" fillId="5" borderId="0" xfId="0" applyFont="1" applyFill="1"/>
    <xf numFmtId="0" fontId="2" fillId="0" borderId="1" xfId="0" applyFont="1" applyBorder="1"/>
    <xf numFmtId="0" fontId="3" fillId="0" borderId="1" xfId="0" applyFont="1" applyBorder="1"/>
    <xf numFmtId="164" fontId="3" fillId="0" borderId="1" xfId="0" applyNumberFormat="1" applyFont="1" applyBorder="1"/>
    <xf numFmtId="164" fontId="7" fillId="0" borderId="1" xfId="0" applyNumberFormat="1" applyFont="1" applyBorder="1"/>
    <xf numFmtId="0" fontId="15" fillId="5" borderId="1" xfId="0" applyFont="1" applyFill="1" applyBorder="1"/>
    <xf numFmtId="164" fontId="15" fillId="5" borderId="1" xfId="0" applyNumberFormat="1" applyFont="1" applyFill="1" applyBorder="1"/>
    <xf numFmtId="0" fontId="18" fillId="5" borderId="1" xfId="0" applyFont="1" applyFill="1" applyBorder="1"/>
    <xf numFmtId="0" fontId="3" fillId="0" borderId="8" xfId="0" applyFont="1" applyBorder="1" applyAlignment="1">
      <alignment horizontal="left" vertical="top"/>
    </xf>
    <xf numFmtId="164" fontId="3" fillId="0" borderId="9" xfId="0" applyNumberFormat="1" applyFont="1" applyBorder="1" applyAlignment="1">
      <alignment horizontal="right" vertical="top"/>
    </xf>
    <xf numFmtId="0" fontId="2" fillId="0" borderId="4" xfId="0" applyFont="1" applyBorder="1" applyAlignment="1">
      <alignment horizontal="left" vertical="top"/>
    </xf>
    <xf numFmtId="0" fontId="9" fillId="5" borderId="4" xfId="0" applyFont="1" applyFill="1" applyBorder="1" applyAlignment="1">
      <alignment horizontal="left" vertical="top"/>
    </xf>
    <xf numFmtId="164" fontId="3" fillId="0" borderId="1" xfId="0" applyNumberFormat="1" applyFont="1" applyBorder="1" applyAlignment="1">
      <alignment horizontal="right" vertical="top"/>
    </xf>
    <xf numFmtId="0" fontId="3" fillId="5" borderId="1" xfId="0" applyFont="1" applyFill="1" applyBorder="1" applyAlignment="1">
      <alignment horizontal="left" vertical="top"/>
    </xf>
    <xf numFmtId="164" fontId="3" fillId="5" borderId="1" xfId="0" applyNumberFormat="1" applyFont="1" applyFill="1" applyBorder="1" applyAlignment="1">
      <alignment horizontal="right" vertical="top"/>
    </xf>
    <xf numFmtId="0" fontId="20" fillId="5" borderId="1" xfId="0" applyFont="1" applyFill="1" applyBorder="1" applyAlignment="1">
      <alignment horizontal="left" vertical="top"/>
    </xf>
    <xf numFmtId="0" fontId="20" fillId="5" borderId="1" xfId="0" applyFont="1" applyFill="1" applyBorder="1"/>
    <xf numFmtId="0" fontId="19" fillId="5" borderId="1" xfId="0" applyFont="1" applyFill="1" applyBorder="1"/>
    <xf numFmtId="164" fontId="19" fillId="5" borderId="1" xfId="0" applyNumberFormat="1" applyFont="1" applyFill="1" applyBorder="1"/>
    <xf numFmtId="4" fontId="3" fillId="0" borderId="9" xfId="0" applyNumberFormat="1" applyFont="1" applyBorder="1" applyAlignment="1">
      <alignment horizontal="right" vertical="top"/>
    </xf>
    <xf numFmtId="164" fontId="3" fillId="0" borderId="3" xfId="0" applyNumberFormat="1" applyFont="1" applyBorder="1" applyAlignment="1">
      <alignment horizontal="left" vertical="top"/>
    </xf>
    <xf numFmtId="164" fontId="3" fillId="0" borderId="3" xfId="0" applyNumberFormat="1" applyFont="1" applyBorder="1" applyAlignment="1">
      <alignment horizontal="center"/>
    </xf>
    <xf numFmtId="164" fontId="3" fillId="0" borderId="3" xfId="0" applyNumberFormat="1" applyFont="1" applyBorder="1" applyAlignment="1">
      <alignment horizontal="center" vertical="top"/>
    </xf>
    <xf numFmtId="2" fontId="3" fillId="0" borderId="3" xfId="0" applyNumberFormat="1" applyFont="1" applyBorder="1" applyAlignment="1">
      <alignment horizontal="left" vertical="top"/>
    </xf>
    <xf numFmtId="165" fontId="3" fillId="5" borderId="0" xfId="0" applyNumberFormat="1" applyFont="1" applyFill="1" applyAlignment="1">
      <alignment horizontal="right" vertical="top"/>
    </xf>
    <xf numFmtId="0" fontId="0" fillId="5" borderId="5" xfId="0" applyFill="1" applyBorder="1"/>
    <xf numFmtId="0" fontId="20" fillId="5" borderId="5" xfId="0" applyFont="1" applyFill="1" applyBorder="1"/>
    <xf numFmtId="164" fontId="3" fillId="0" borderId="8" xfId="0" applyNumberFormat="1" applyFont="1" applyBorder="1" applyAlignment="1">
      <alignment horizontal="left" vertical="top"/>
    </xf>
    <xf numFmtId="0" fontId="7" fillId="0" borderId="0" xfId="0" applyFont="1"/>
    <xf numFmtId="0" fontId="8" fillId="0" borderId="0" xfId="0" applyFont="1"/>
    <xf numFmtId="0" fontId="29" fillId="0" borderId="0" xfId="0" applyFont="1"/>
    <xf numFmtId="0" fontId="30" fillId="0" borderId="0" xfId="0" applyFont="1"/>
    <xf numFmtId="0" fontId="5" fillId="9" borderId="0" xfId="0" applyFont="1" applyFill="1"/>
    <xf numFmtId="0" fontId="7" fillId="10" borderId="0" xfId="0" applyFont="1" applyFill="1"/>
    <xf numFmtId="0" fontId="27" fillId="10" borderId="0" xfId="0" applyFont="1" applyFill="1"/>
    <xf numFmtId="17" fontId="27" fillId="10" borderId="0" xfId="0" applyNumberFormat="1" applyFont="1" applyFill="1"/>
    <xf numFmtId="0" fontId="8" fillId="10" borderId="0" xfId="0" applyFont="1" applyFill="1"/>
    <xf numFmtId="164" fontId="7" fillId="0" borderId="0" xfId="0" applyNumberFormat="1" applyFont="1"/>
    <xf numFmtId="3" fontId="27" fillId="10" borderId="0" xfId="0" applyNumberFormat="1" applyFont="1" applyFill="1"/>
    <xf numFmtId="0" fontId="11" fillId="11" borderId="0" xfId="0" applyFont="1" applyFill="1"/>
    <xf numFmtId="0" fontId="25" fillId="11" borderId="0" xfId="0" applyFont="1" applyFill="1"/>
    <xf numFmtId="0" fontId="7" fillId="9" borderId="0" xfId="0" applyFont="1" applyFill="1"/>
    <xf numFmtId="0" fontId="5" fillId="12" borderId="0" xfId="0" applyFont="1" applyFill="1"/>
    <xf numFmtId="0" fontId="5" fillId="10" borderId="0" xfId="0" applyFont="1" applyFill="1"/>
    <xf numFmtId="0" fontId="5" fillId="0" borderId="0" xfId="0" applyFont="1"/>
    <xf numFmtId="17" fontId="2" fillId="10" borderId="0" xfId="0" applyNumberFormat="1" applyFont="1" applyFill="1"/>
    <xf numFmtId="0" fontId="3" fillId="10" borderId="0" xfId="0" applyFont="1" applyFill="1"/>
    <xf numFmtId="3" fontId="2" fillId="10" borderId="0" xfId="0" applyNumberFormat="1" applyFont="1" applyFill="1"/>
    <xf numFmtId="0" fontId="2" fillId="10" borderId="0" xfId="0" applyFont="1" applyFill="1"/>
    <xf numFmtId="0" fontId="2" fillId="9" borderId="0" xfId="0" applyFont="1" applyFill="1"/>
    <xf numFmtId="166" fontId="8" fillId="0" borderId="0" xfId="0" applyNumberFormat="1" applyFont="1"/>
    <xf numFmtId="10" fontId="8" fillId="0" borderId="0" xfId="0" applyNumberFormat="1" applyFont="1"/>
    <xf numFmtId="164" fontId="3" fillId="10" borderId="0" xfId="0" applyNumberFormat="1" applyFont="1" applyFill="1"/>
    <xf numFmtId="164" fontId="0" fillId="0" borderId="0" xfId="0" applyNumberFormat="1"/>
    <xf numFmtId="0" fontId="0" fillId="10" borderId="0" xfId="0" applyFill="1"/>
    <xf numFmtId="0" fontId="27" fillId="0" borderId="15" xfId="0" applyFont="1" applyBorder="1"/>
    <xf numFmtId="0" fontId="7" fillId="0" borderId="15" xfId="0" applyFont="1" applyBorder="1"/>
    <xf numFmtId="0" fontId="0" fillId="0" borderId="15" xfId="0" applyBorder="1"/>
    <xf numFmtId="0" fontId="5" fillId="0" borderId="0" xfId="0" applyFont="1" applyAlignment="1">
      <alignment wrapText="1"/>
    </xf>
    <xf numFmtId="0" fontId="6" fillId="9" borderId="0" xfId="0" applyFont="1" applyFill="1"/>
    <xf numFmtId="164" fontId="34" fillId="0" borderId="0" xfId="0" applyNumberFormat="1" applyFont="1"/>
    <xf numFmtId="0" fontId="34" fillId="0" borderId="0" xfId="0" applyFont="1"/>
    <xf numFmtId="164" fontId="34" fillId="10" borderId="0" xfId="0" applyNumberFormat="1" applyFont="1" applyFill="1"/>
    <xf numFmtId="0" fontId="34" fillId="10" borderId="0" xfId="0" applyFont="1" applyFill="1"/>
    <xf numFmtId="10" fontId="7" fillId="0" borderId="0" xfId="0" applyNumberFormat="1" applyFont="1"/>
    <xf numFmtId="0" fontId="18" fillId="13" borderId="0" xfId="0" applyFont="1" applyFill="1"/>
    <xf numFmtId="0" fontId="10" fillId="13" borderId="0" xfId="0" applyFont="1" applyFill="1"/>
    <xf numFmtId="0" fontId="9" fillId="13" borderId="0" xfId="0" applyFont="1" applyFill="1"/>
    <xf numFmtId="0" fontId="36" fillId="13" borderId="0" xfId="0" applyFont="1" applyFill="1"/>
    <xf numFmtId="0" fontId="9" fillId="0" borderId="0" xfId="0" applyFont="1"/>
    <xf numFmtId="0" fontId="3" fillId="13" borderId="0" xfId="0" applyFont="1" applyFill="1"/>
    <xf numFmtId="0" fontId="8" fillId="0" borderId="15" xfId="0" applyFont="1" applyBorder="1"/>
    <xf numFmtId="0" fontId="39" fillId="0" borderId="0" xfId="0" applyFont="1"/>
    <xf numFmtId="0" fontId="40" fillId="0" borderId="0" xfId="0" applyFont="1"/>
    <xf numFmtId="0" fontId="39" fillId="0" borderId="0" xfId="0" applyFont="1" applyAlignment="1">
      <alignment horizontal="left"/>
    </xf>
    <xf numFmtId="166" fontId="7" fillId="0" borderId="0" xfId="0" applyNumberFormat="1" applyFont="1"/>
    <xf numFmtId="0" fontId="0" fillId="0" borderId="0" xfId="0" pivotButton="1"/>
    <xf numFmtId="0" fontId="0" fillId="0" borderId="0" xfId="0" applyAlignment="1">
      <alignment horizontal="left"/>
    </xf>
    <xf numFmtId="0" fontId="9" fillId="11" borderId="20" xfId="0" applyFont="1" applyFill="1" applyBorder="1"/>
    <xf numFmtId="0" fontId="9" fillId="11" borderId="19" xfId="0" applyFont="1" applyFill="1" applyBorder="1"/>
    <xf numFmtId="0" fontId="9" fillId="11" borderId="21" xfId="0" applyFont="1" applyFill="1" applyBorder="1"/>
    <xf numFmtId="0" fontId="9" fillId="11" borderId="21" xfId="0" applyFont="1" applyFill="1" applyBorder="1" applyAlignment="1">
      <alignment horizontal="right"/>
    </xf>
    <xf numFmtId="0" fontId="40" fillId="0" borderId="20" xfId="0" applyFont="1" applyBorder="1"/>
    <xf numFmtId="0" fontId="40" fillId="0" borderId="19" xfId="0" applyFont="1" applyBorder="1"/>
    <xf numFmtId="17" fontId="40" fillId="0" borderId="19" xfId="0" applyNumberFormat="1" applyFont="1" applyBorder="1"/>
    <xf numFmtId="3" fontId="40" fillId="0" borderId="19" xfId="0" applyNumberFormat="1" applyFont="1" applyBorder="1"/>
    <xf numFmtId="4" fontId="40" fillId="0" borderId="21" xfId="0" applyNumberFormat="1" applyFont="1" applyBorder="1"/>
    <xf numFmtId="0" fontId="40" fillId="14" borderId="20" xfId="0" applyFont="1" applyFill="1" applyBorder="1"/>
    <xf numFmtId="0" fontId="40" fillId="14" borderId="19" xfId="0" applyFont="1" applyFill="1" applyBorder="1"/>
    <xf numFmtId="17" fontId="40" fillId="14" borderId="19" xfId="0" applyNumberFormat="1" applyFont="1" applyFill="1" applyBorder="1"/>
    <xf numFmtId="3" fontId="40" fillId="14" borderId="19" xfId="0" applyNumberFormat="1" applyFont="1" applyFill="1" applyBorder="1"/>
    <xf numFmtId="4" fontId="40" fillId="14" borderId="21" xfId="0" applyNumberFormat="1" applyFont="1" applyFill="1" applyBorder="1"/>
    <xf numFmtId="4" fontId="40" fillId="3" borderId="10" xfId="0" applyNumberFormat="1" applyFont="1" applyFill="1" applyBorder="1" applyAlignment="1">
      <alignment horizontal="right" vertical="top"/>
    </xf>
    <xf numFmtId="4" fontId="40" fillId="3" borderId="11" xfId="0" applyNumberFormat="1" applyFont="1" applyFill="1" applyBorder="1" applyAlignment="1">
      <alignment horizontal="right" vertical="top"/>
    </xf>
    <xf numFmtId="0" fontId="40" fillId="14" borderId="17" xfId="0" applyFont="1" applyFill="1" applyBorder="1"/>
    <xf numFmtId="4" fontId="40" fillId="3" borderId="18" xfId="0" applyNumberFormat="1" applyFont="1" applyFill="1" applyBorder="1" applyAlignment="1">
      <alignment horizontal="right" vertical="top"/>
    </xf>
    <xf numFmtId="0" fontId="0" fillId="0" borderId="0" xfId="0" applyAlignment="1">
      <alignment horizontal="left" indent="1"/>
    </xf>
    <xf numFmtId="167" fontId="42" fillId="0" borderId="0" xfId="0" applyNumberFormat="1" applyFont="1"/>
    <xf numFmtId="167" fontId="0" fillId="0" borderId="0" xfId="0" applyNumberFormat="1"/>
    <xf numFmtId="0" fontId="5" fillId="0" borderId="0" xfId="0" applyFont="1" applyAlignment="1">
      <alignment horizontal="center"/>
    </xf>
    <xf numFmtId="164" fontId="3" fillId="0" borderId="0" xfId="0" applyNumberFormat="1" applyFont="1" applyAlignment="1">
      <alignment horizontal="center"/>
    </xf>
    <xf numFmtId="164" fontId="7" fillId="0" borderId="0" xfId="0" applyNumberFormat="1" applyFont="1" applyAlignment="1">
      <alignment horizontal="center"/>
    </xf>
    <xf numFmtId="166" fontId="3" fillId="0" borderId="0" xfId="0" applyNumberFormat="1" applyFont="1" applyAlignment="1">
      <alignment horizontal="center"/>
    </xf>
    <xf numFmtId="166" fontId="7" fillId="0" borderId="0" xfId="0" applyNumberFormat="1" applyFont="1" applyAlignment="1">
      <alignment horizontal="center"/>
    </xf>
    <xf numFmtId="166" fontId="5" fillId="0" borderId="0" xfId="0" applyNumberFormat="1" applyFont="1" applyAlignment="1">
      <alignment horizontal="center"/>
    </xf>
    <xf numFmtId="0" fontId="43" fillId="0" borderId="0" xfId="0" applyFont="1"/>
    <xf numFmtId="0" fontId="44" fillId="0" borderId="20" xfId="0" applyFont="1" applyBorder="1"/>
    <xf numFmtId="0" fontId="44" fillId="0" borderId="19" xfId="0" applyFont="1" applyBorder="1"/>
    <xf numFmtId="17" fontId="44" fillId="0" borderId="19" xfId="0" applyNumberFormat="1" applyFont="1" applyBorder="1"/>
    <xf numFmtId="0" fontId="44" fillId="14" borderId="20" xfId="0" applyFont="1" applyFill="1" applyBorder="1"/>
    <xf numFmtId="0" fontId="44" fillId="14" borderId="19" xfId="0" applyFont="1" applyFill="1" applyBorder="1"/>
    <xf numFmtId="17" fontId="44" fillId="14" borderId="19" xfId="0" applyNumberFormat="1" applyFont="1" applyFill="1" applyBorder="1"/>
    <xf numFmtId="0" fontId="44" fillId="14" borderId="16" xfId="0" applyFont="1" applyFill="1" applyBorder="1"/>
    <xf numFmtId="0" fontId="44" fillId="14" borderId="17" xfId="0" applyFont="1" applyFill="1" applyBorder="1"/>
    <xf numFmtId="17" fontId="44" fillId="14" borderId="17" xfId="0" applyNumberFormat="1" applyFont="1" applyFill="1" applyBorder="1"/>
    <xf numFmtId="164" fontId="2" fillId="0" borderId="15" xfId="0" applyNumberFormat="1" applyFont="1" applyBorder="1"/>
    <xf numFmtId="0" fontId="45" fillId="0" borderId="0" xfId="0" applyFont="1"/>
    <xf numFmtId="0" fontId="46" fillId="0" borderId="0" xfId="0" applyFont="1"/>
    <xf numFmtId="0" fontId="0" fillId="0" borderId="22" xfId="0" applyBorder="1"/>
    <xf numFmtId="0" fontId="3" fillId="0" borderId="22" xfId="0" applyFont="1" applyBorder="1"/>
    <xf numFmtId="0" fontId="35" fillId="0" borderId="22" xfId="0" applyFont="1" applyBorder="1"/>
    <xf numFmtId="0" fontId="2" fillId="10" borderId="0" xfId="0" applyFont="1" applyFill="1" applyAlignment="1">
      <alignment horizontal="right" vertical="center"/>
    </xf>
    <xf numFmtId="164" fontId="2" fillId="0" borderId="22" xfId="0" applyNumberFormat="1" applyFont="1" applyBorder="1"/>
    <xf numFmtId="167" fontId="3" fillId="0" borderId="0" xfId="0" applyNumberFormat="1" applyFont="1"/>
    <xf numFmtId="0" fontId="48" fillId="14" borderId="0" xfId="0" applyFont="1" applyFill="1"/>
    <xf numFmtId="168" fontId="0" fillId="0" borderId="0" xfId="0" applyNumberFormat="1" applyAlignment="1">
      <alignment horizontal="left"/>
    </xf>
    <xf numFmtId="9" fontId="7" fillId="0" borderId="0" xfId="2" applyFont="1" applyAlignment="1"/>
    <xf numFmtId="44" fontId="7" fillId="0" borderId="0" xfId="1" applyFont="1" applyAlignment="1"/>
    <xf numFmtId="8" fontId="7" fillId="0" borderId="0" xfId="0" applyNumberFormat="1" applyFont="1"/>
    <xf numFmtId="0" fontId="5" fillId="0" borderId="22" xfId="0" applyFont="1" applyBorder="1"/>
    <xf numFmtId="164" fontId="5" fillId="0" borderId="22" xfId="0" applyNumberFormat="1" applyFont="1" applyBorder="1" applyAlignment="1">
      <alignment horizontal="center"/>
    </xf>
    <xf numFmtId="164" fontId="27" fillId="0" borderId="22" xfId="0" applyNumberFormat="1" applyFont="1" applyBorder="1" applyAlignment="1">
      <alignment horizontal="center"/>
    </xf>
    <xf numFmtId="0" fontId="48" fillId="14" borderId="23" xfId="0" applyFont="1" applyFill="1" applyBorder="1"/>
    <xf numFmtId="0" fontId="48" fillId="14" borderId="19" xfId="0" applyFont="1" applyFill="1" applyBorder="1" applyAlignment="1">
      <alignment horizontal="left"/>
    </xf>
    <xf numFmtId="167" fontId="48" fillId="14" borderId="19" xfId="0" applyNumberFormat="1" applyFont="1" applyFill="1" applyBorder="1"/>
    <xf numFmtId="0" fontId="48" fillId="0" borderId="23" xfId="0" applyFont="1" applyBorder="1" applyAlignment="1">
      <alignment horizontal="left"/>
    </xf>
    <xf numFmtId="167" fontId="48" fillId="0" borderId="23" xfId="0" applyNumberFormat="1" applyFont="1" applyBorder="1"/>
    <xf numFmtId="169" fontId="0" fillId="0" borderId="0" xfId="1" applyNumberFormat="1" applyFont="1" applyAlignment="1"/>
    <xf numFmtId="0" fontId="42" fillId="0" borderId="23" xfId="0" applyFont="1" applyBorder="1" applyAlignment="1">
      <alignment horizontal="left"/>
    </xf>
    <xf numFmtId="167" fontId="42" fillId="0" borderId="23" xfId="0" applyNumberFormat="1" applyFont="1" applyBorder="1"/>
    <xf numFmtId="169" fontId="0" fillId="0" borderId="0" xfId="0" applyNumberFormat="1"/>
    <xf numFmtId="0" fontId="27" fillId="10" borderId="24" xfId="0" applyFont="1" applyFill="1" applyBorder="1"/>
    <xf numFmtId="0" fontId="8" fillId="10" borderId="25" xfId="0" applyFont="1" applyFill="1" applyBorder="1"/>
    <xf numFmtId="167" fontId="5" fillId="10" borderId="25" xfId="0" applyNumberFormat="1" applyFont="1" applyFill="1" applyBorder="1"/>
    <xf numFmtId="164" fontId="5" fillId="10" borderId="25" xfId="0" applyNumberFormat="1" applyFont="1" applyFill="1" applyBorder="1"/>
    <xf numFmtId="0" fontId="7" fillId="10" borderId="25" xfId="0" applyFont="1" applyFill="1" applyBorder="1"/>
    <xf numFmtId="0" fontId="7" fillId="0" borderId="25" xfId="0" applyFont="1" applyBorder="1"/>
    <xf numFmtId="164" fontId="5" fillId="0" borderId="25" xfId="0" applyNumberFormat="1" applyFont="1" applyBorder="1"/>
    <xf numFmtId="0" fontId="5" fillId="0" borderId="24" xfId="0" applyFont="1" applyBorder="1"/>
    <xf numFmtId="167" fontId="5" fillId="0" borderId="25" xfId="0" applyNumberFormat="1" applyFont="1" applyBorder="1"/>
    <xf numFmtId="167" fontId="34" fillId="10" borderId="1" xfId="0" applyNumberFormat="1" applyFont="1" applyFill="1" applyBorder="1"/>
    <xf numFmtId="44" fontId="34" fillId="0" borderId="0" xfId="1" applyFont="1" applyAlignment="1"/>
    <xf numFmtId="167" fontId="34" fillId="0" borderId="0" xfId="1" applyNumberFormat="1" applyFont="1" applyAlignment="1"/>
    <xf numFmtId="167" fontId="34" fillId="0" borderId="0" xfId="0" applyNumberFormat="1" applyFont="1"/>
    <xf numFmtId="8" fontId="34" fillId="0" borderId="0" xfId="0" applyNumberFormat="1" applyFont="1"/>
    <xf numFmtId="0" fontId="35" fillId="0" borderId="0" xfId="0" applyFont="1"/>
    <xf numFmtId="0" fontId="0" fillId="9" borderId="0" xfId="0" applyFill="1"/>
    <xf numFmtId="0" fontId="18" fillId="5" borderId="5" xfId="0" applyFont="1" applyFill="1" applyBorder="1" applyAlignment="1">
      <alignment wrapText="1"/>
    </xf>
    <xf numFmtId="0" fontId="14" fillId="5" borderId="0" xfId="0" applyFont="1" applyFill="1" applyAlignment="1">
      <alignment wrapText="1"/>
    </xf>
    <xf numFmtId="0" fontId="5" fillId="0" borderId="26" xfId="0" applyFont="1" applyBorder="1"/>
    <xf numFmtId="0" fontId="2" fillId="0" borderId="26" xfId="0" applyFont="1" applyBorder="1"/>
    <xf numFmtId="164" fontId="7" fillId="0" borderId="26" xfId="0" applyNumberFormat="1" applyFont="1" applyBorder="1" applyAlignment="1">
      <alignment horizontal="center"/>
    </xf>
    <xf numFmtId="0" fontId="7" fillId="0" borderId="26" xfId="0" applyFont="1" applyBorder="1"/>
    <xf numFmtId="164" fontId="5" fillId="0" borderId="26" xfId="0" applyNumberFormat="1" applyFont="1" applyBorder="1"/>
    <xf numFmtId="166" fontId="7" fillId="0" borderId="0" xfId="2" applyNumberFormat="1" applyFont="1" applyAlignment="1">
      <alignment horizontal="center"/>
    </xf>
    <xf numFmtId="169" fontId="7" fillId="0" borderId="26" xfId="0" applyNumberFormat="1" applyFont="1" applyBorder="1"/>
    <xf numFmtId="166" fontId="7" fillId="0" borderId="26" xfId="2" applyNumberFormat="1" applyFont="1" applyBorder="1" applyAlignment="1"/>
    <xf numFmtId="0" fontId="7" fillId="0" borderId="0" xfId="0" applyFont="1" applyAlignment="1">
      <alignment wrapText="1"/>
    </xf>
    <xf numFmtId="0" fontId="35" fillId="0" borderId="0" xfId="0" applyFont="1"/>
    <xf numFmtId="0" fontId="38" fillId="0" borderId="0" xfId="0" applyFont="1" applyAlignment="1">
      <alignment wrapText="1"/>
    </xf>
    <xf numFmtId="0" fontId="0" fillId="0" borderId="0" xfId="0"/>
    <xf numFmtId="0" fontId="35" fillId="0" borderId="0" xfId="0" applyFont="1" applyAlignment="1">
      <alignment wrapText="1"/>
    </xf>
    <xf numFmtId="0" fontId="5" fillId="0" borderId="0" xfId="0" applyFont="1" applyAlignment="1">
      <alignment wrapText="1"/>
    </xf>
    <xf numFmtId="0" fontId="5" fillId="9" borderId="0" xfId="0" applyFont="1" applyFill="1" applyAlignment="1">
      <alignment wrapText="1"/>
    </xf>
    <xf numFmtId="0" fontId="6" fillId="9" borderId="0" xfId="0" applyFont="1" applyFill="1" applyAlignment="1">
      <alignment wrapText="1"/>
    </xf>
    <xf numFmtId="0" fontId="0" fillId="9" borderId="0" xfId="0" applyFill="1"/>
    <xf numFmtId="0" fontId="43" fillId="0" borderId="0" xfId="0" applyFont="1" applyAlignment="1">
      <alignment wrapText="1"/>
    </xf>
    <xf numFmtId="0" fontId="2" fillId="12" borderId="0" xfId="0" applyFont="1" applyFill="1" applyAlignment="1">
      <alignment wrapText="1"/>
    </xf>
    <xf numFmtId="0" fontId="4" fillId="0" borderId="0" xfId="0" applyFont="1"/>
    <xf numFmtId="0" fontId="3" fillId="0" borderId="0" xfId="0" applyFont="1" applyAlignment="1">
      <alignment wrapText="1"/>
    </xf>
    <xf numFmtId="0" fontId="2" fillId="9" borderId="0" xfId="0" applyFont="1" applyFill="1" applyAlignment="1">
      <alignment wrapText="1"/>
    </xf>
    <xf numFmtId="0" fontId="33" fillId="9" borderId="0" xfId="0" applyFont="1" applyFill="1" applyAlignment="1">
      <alignment wrapText="1"/>
    </xf>
    <xf numFmtId="0" fontId="7" fillId="0" borderId="0" xfId="0" applyFont="1"/>
    <xf numFmtId="0" fontId="18" fillId="8" borderId="1" xfId="0" applyFont="1" applyFill="1" applyBorder="1" applyAlignment="1">
      <alignment wrapText="1"/>
    </xf>
    <xf numFmtId="0" fontId="22" fillId="0" borderId="0" xfId="0" applyFont="1"/>
    <xf numFmtId="0" fontId="15" fillId="5" borderId="0" xfId="0" applyFont="1" applyFill="1" applyAlignment="1">
      <alignment wrapText="1"/>
    </xf>
    <xf numFmtId="0" fontId="16" fillId="5" borderId="0" xfId="0" applyFont="1" applyFill="1"/>
    <xf numFmtId="0" fontId="14" fillId="5" borderId="0" xfId="0" applyFont="1" applyFill="1" applyAlignment="1">
      <alignment wrapText="1"/>
    </xf>
    <xf numFmtId="0" fontId="18" fillId="5" borderId="14" xfId="0" applyFont="1" applyFill="1" applyBorder="1" applyAlignment="1">
      <alignment wrapText="1"/>
    </xf>
    <xf numFmtId="0" fontId="0" fillId="0" borderId="14" xfId="0" applyBorder="1"/>
    <xf numFmtId="0" fontId="18" fillId="5" borderId="5" xfId="0" applyFont="1" applyFill="1" applyBorder="1" applyAlignment="1">
      <alignment wrapText="1"/>
    </xf>
    <xf numFmtId="0" fontId="0" fillId="0" borderId="5" xfId="0" applyBorder="1"/>
    <xf numFmtId="0" fontId="9" fillId="5" borderId="0" xfId="0" applyFont="1" applyFill="1" applyAlignment="1">
      <alignment wrapText="1"/>
    </xf>
    <xf numFmtId="0" fontId="0" fillId="5" borderId="0" xfId="0" applyFill="1" applyAlignment="1">
      <alignment wrapText="1"/>
    </xf>
    <xf numFmtId="0" fontId="18" fillId="5" borderId="0" xfId="0" applyFont="1" applyFill="1" applyAlignment="1">
      <alignment wrapText="1"/>
    </xf>
  </cellXfs>
  <cellStyles count="3">
    <cellStyle name="Currency" xfId="1" builtinId="4"/>
    <cellStyle name="Normal" xfId="0" builtinId="0"/>
    <cellStyle name="Percent" xfId="2" builtinId="5"/>
  </cellStyles>
  <dxfs count="14">
    <dxf>
      <fill>
        <patternFill>
          <bgColor theme="9" tint="0.79998168889431442"/>
        </patternFill>
      </fill>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409]mmm\-yy;@"/>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9.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0.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1.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2.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3.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4.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5.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6.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7.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28.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29.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0.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1.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2.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3.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4.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5.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36.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37.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38.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39.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0.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1.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2.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3.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4.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5.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46.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51.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2.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53.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54.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5.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 MCU Student Facing(SOLUTION).xlsx]Sheet1!PivotTable13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UNITS</a:t>
            </a:r>
            <a:r>
              <a:rPr lang="en-US" baseline="0"/>
              <a:t> PER COSTS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Sheet1!$B$7</c:f>
              <c:strCache>
                <c:ptCount val="1"/>
                <c:pt idx="0">
                  <c:v>Total</c:v>
                </c:pt>
              </c:strCache>
            </c:strRef>
          </c:tx>
          <c:spPr>
            <a:solidFill>
              <a:schemeClr val="accent1"/>
            </a:solidFill>
            <a:ln>
              <a:noFill/>
            </a:ln>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Sheet1!$A$8:$A$12</c:f>
              <c:strCache>
                <c:ptCount val="4"/>
                <c:pt idx="0">
                  <c:v>Labour Costs</c:v>
                </c:pt>
                <c:pt idx="1">
                  <c:v>Operational Maintenance Costs</c:v>
                </c:pt>
                <c:pt idx="2">
                  <c:v>Chemical Costs</c:v>
                </c:pt>
                <c:pt idx="3">
                  <c:v>Facility Costs</c:v>
                </c:pt>
              </c:strCache>
            </c:strRef>
          </c:cat>
          <c:val>
            <c:numRef>
              <c:f>Sheet1!$B$8:$B$12</c:f>
              <c:numCache>
                <c:formatCode>General</c:formatCode>
                <c:ptCount val="4"/>
                <c:pt idx="0">
                  <c:v>87328631.570812508</c:v>
                </c:pt>
                <c:pt idx="1">
                  <c:v>80392011.495678619</c:v>
                </c:pt>
                <c:pt idx="2">
                  <c:v>78413350.257664919</c:v>
                </c:pt>
                <c:pt idx="3">
                  <c:v>75132419.087942898</c:v>
                </c:pt>
              </c:numCache>
            </c:numRef>
          </c:val>
          <c:extLst>
            <c:ext xmlns:c16="http://schemas.microsoft.com/office/drawing/2014/chart" uri="{C3380CC4-5D6E-409C-BE32-E72D297353CC}">
              <c16:uniqueId val="{00000000-7086-4837-A3FF-C6E3A4CBFB18}"/>
            </c:ext>
          </c:extLst>
        </c:ser>
        <c:dLbls>
          <c:showLegendKey val="0"/>
          <c:showVal val="0"/>
          <c:showCatName val="0"/>
          <c:showSerName val="0"/>
          <c:showPercent val="0"/>
          <c:showBubbleSize val="0"/>
        </c:dLbls>
        <c:gapWidth val="132"/>
        <c:overlap val="13"/>
        <c:axId val="1212947264"/>
        <c:axId val="302387472"/>
      </c:barChart>
      <c:catAx>
        <c:axId val="1212947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 CENTRE</a:t>
                </a:r>
              </a:p>
            </c:rich>
          </c:tx>
          <c:layout>
            <c:manualLayout>
              <c:xMode val="edge"/>
              <c:yMode val="edge"/>
              <c:x val="0.47216675723383028"/>
              <c:y val="0.8934754497151270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387472"/>
        <c:crosses val="autoZero"/>
        <c:auto val="1"/>
        <c:lblAlgn val="ctr"/>
        <c:lblOffset val="100"/>
        <c:noMultiLvlLbl val="0"/>
      </c:catAx>
      <c:valAx>
        <c:axId val="302387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947264"/>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 MCU Student Facing(SOLUTION).xlsx]Sheet1!PivotTable16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REVENUE PER UNIT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Sheet1!$B$30:$B$31</c:f>
              <c:strCache>
                <c:ptCount val="1"/>
                <c:pt idx="0">
                  <c:v>Kootha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Sheet1!$A$32:$A$44</c:f>
              <c:strCache>
                <c:ptCount val="12"/>
                <c:pt idx="0">
                  <c:v>7/1/2013</c:v>
                </c:pt>
                <c:pt idx="1">
                  <c:v>8/1/2013</c:v>
                </c:pt>
                <c:pt idx="2">
                  <c:v>9/1/2013</c:v>
                </c:pt>
                <c:pt idx="3">
                  <c:v>10/1/2013</c:v>
                </c:pt>
                <c:pt idx="4">
                  <c:v>11/1/2013</c:v>
                </c:pt>
                <c:pt idx="5">
                  <c:v>12/1/2013</c:v>
                </c:pt>
                <c:pt idx="6">
                  <c:v>1/1/2014</c:v>
                </c:pt>
                <c:pt idx="7">
                  <c:v>2/1/2014</c:v>
                </c:pt>
                <c:pt idx="8">
                  <c:v>3/1/2014</c:v>
                </c:pt>
                <c:pt idx="9">
                  <c:v>4/1/2014</c:v>
                </c:pt>
                <c:pt idx="10">
                  <c:v>5/1/2014</c:v>
                </c:pt>
                <c:pt idx="11">
                  <c:v>6/1/2014</c:v>
                </c:pt>
              </c:strCache>
            </c:strRef>
          </c:cat>
          <c:val>
            <c:numRef>
              <c:f>Sheet1!$B$32:$B$44</c:f>
              <c:numCache>
                <c:formatCode>"$"#,##0.00</c:formatCode>
                <c:ptCount val="12"/>
                <c:pt idx="0">
                  <c:v>5914581.1976700742</c:v>
                </c:pt>
                <c:pt idx="1">
                  <c:v>5696664.2399759311</c:v>
                </c:pt>
                <c:pt idx="2">
                  <c:v>5260681.8298072498</c:v>
                </c:pt>
                <c:pt idx="3">
                  <c:v>5221955.4924466992</c:v>
                </c:pt>
                <c:pt idx="4">
                  <c:v>5514147.1707946751</c:v>
                </c:pt>
                <c:pt idx="5">
                  <c:v>5380892.2001862573</c:v>
                </c:pt>
                <c:pt idx="6">
                  <c:v>7822599.7200296307</c:v>
                </c:pt>
                <c:pt idx="7">
                  <c:v>6924324.6322913244</c:v>
                </c:pt>
                <c:pt idx="8">
                  <c:v>7297789.3913026378</c:v>
                </c:pt>
                <c:pt idx="9">
                  <c:v>5332240.4186026063</c:v>
                </c:pt>
                <c:pt idx="10">
                  <c:v>5394917.135688588</c:v>
                </c:pt>
                <c:pt idx="11">
                  <c:v>5184163.8693572879</c:v>
                </c:pt>
              </c:numCache>
            </c:numRef>
          </c:val>
          <c:smooth val="0"/>
          <c:extLst>
            <c:ext xmlns:c16="http://schemas.microsoft.com/office/drawing/2014/chart" uri="{C3380CC4-5D6E-409C-BE32-E72D297353CC}">
              <c16:uniqueId val="{00000000-5AEE-4866-8038-9EBFEA13F562}"/>
            </c:ext>
          </c:extLst>
        </c:ser>
        <c:ser>
          <c:idx val="1"/>
          <c:order val="1"/>
          <c:tx>
            <c:strRef>
              <c:f>Sheet1!$C$30:$C$31</c:f>
              <c:strCache>
                <c:ptCount val="1"/>
                <c:pt idx="0">
                  <c:v>Jutik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Sheet1!$A$32:$A$44</c:f>
              <c:strCache>
                <c:ptCount val="12"/>
                <c:pt idx="0">
                  <c:v>7/1/2013</c:v>
                </c:pt>
                <c:pt idx="1">
                  <c:v>8/1/2013</c:v>
                </c:pt>
                <c:pt idx="2">
                  <c:v>9/1/2013</c:v>
                </c:pt>
                <c:pt idx="3">
                  <c:v>10/1/2013</c:v>
                </c:pt>
                <c:pt idx="4">
                  <c:v>11/1/2013</c:v>
                </c:pt>
                <c:pt idx="5">
                  <c:v>12/1/2013</c:v>
                </c:pt>
                <c:pt idx="6">
                  <c:v>1/1/2014</c:v>
                </c:pt>
                <c:pt idx="7">
                  <c:v>2/1/2014</c:v>
                </c:pt>
                <c:pt idx="8">
                  <c:v>3/1/2014</c:v>
                </c:pt>
                <c:pt idx="9">
                  <c:v>4/1/2014</c:v>
                </c:pt>
                <c:pt idx="10">
                  <c:v>5/1/2014</c:v>
                </c:pt>
                <c:pt idx="11">
                  <c:v>6/1/2014</c:v>
                </c:pt>
              </c:strCache>
            </c:strRef>
          </c:cat>
          <c:val>
            <c:numRef>
              <c:f>Sheet1!$C$32:$C$44</c:f>
              <c:numCache>
                <c:formatCode>"$"#,##0.00</c:formatCode>
                <c:ptCount val="12"/>
                <c:pt idx="0">
                  <c:v>12716846.793</c:v>
                </c:pt>
                <c:pt idx="1">
                  <c:v>13050243.880999997</c:v>
                </c:pt>
                <c:pt idx="2">
                  <c:v>13235472.919</c:v>
                </c:pt>
                <c:pt idx="3">
                  <c:v>11815762.267000001</c:v>
                </c:pt>
                <c:pt idx="4">
                  <c:v>11881724.445</c:v>
                </c:pt>
                <c:pt idx="5">
                  <c:v>11127131.811999999</c:v>
                </c:pt>
                <c:pt idx="6">
                  <c:v>15491089.403999997</c:v>
                </c:pt>
                <c:pt idx="7">
                  <c:v>15776843.228999998</c:v>
                </c:pt>
                <c:pt idx="8">
                  <c:v>14151791.636999998</c:v>
                </c:pt>
                <c:pt idx="9">
                  <c:v>15011361.791999999</c:v>
                </c:pt>
                <c:pt idx="10">
                  <c:v>14286635.347000001</c:v>
                </c:pt>
                <c:pt idx="11">
                  <c:v>15120321.851</c:v>
                </c:pt>
              </c:numCache>
            </c:numRef>
          </c:val>
          <c:smooth val="0"/>
          <c:extLst>
            <c:ext xmlns:c16="http://schemas.microsoft.com/office/drawing/2014/chart" uri="{C3380CC4-5D6E-409C-BE32-E72D297353CC}">
              <c16:uniqueId val="{00000001-5AEE-4866-8038-9EBFEA13F562}"/>
            </c:ext>
          </c:extLst>
        </c:ser>
        <c:ser>
          <c:idx val="2"/>
          <c:order val="2"/>
          <c:tx>
            <c:strRef>
              <c:f>Sheet1!$D$30:$D$31</c:f>
              <c:strCache>
                <c:ptCount val="1"/>
                <c:pt idx="0">
                  <c:v>Surjek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Sheet1!$A$32:$A$44</c:f>
              <c:strCache>
                <c:ptCount val="12"/>
                <c:pt idx="0">
                  <c:v>7/1/2013</c:v>
                </c:pt>
                <c:pt idx="1">
                  <c:v>8/1/2013</c:v>
                </c:pt>
                <c:pt idx="2">
                  <c:v>9/1/2013</c:v>
                </c:pt>
                <c:pt idx="3">
                  <c:v>10/1/2013</c:v>
                </c:pt>
                <c:pt idx="4">
                  <c:v>11/1/2013</c:v>
                </c:pt>
                <c:pt idx="5">
                  <c:v>12/1/2013</c:v>
                </c:pt>
                <c:pt idx="6">
                  <c:v>1/1/2014</c:v>
                </c:pt>
                <c:pt idx="7">
                  <c:v>2/1/2014</c:v>
                </c:pt>
                <c:pt idx="8">
                  <c:v>3/1/2014</c:v>
                </c:pt>
                <c:pt idx="9">
                  <c:v>4/1/2014</c:v>
                </c:pt>
                <c:pt idx="10">
                  <c:v>5/1/2014</c:v>
                </c:pt>
                <c:pt idx="11">
                  <c:v>6/1/2014</c:v>
                </c:pt>
              </c:strCache>
            </c:strRef>
          </c:cat>
          <c:val>
            <c:numRef>
              <c:f>Sheet1!$D$32:$D$44</c:f>
              <c:numCache>
                <c:formatCode>"$"#,##0.00</c:formatCode>
                <c:ptCount val="12"/>
                <c:pt idx="0">
                  <c:v>17328050.972999997</c:v>
                </c:pt>
                <c:pt idx="1">
                  <c:v>14604314.435999997</c:v>
                </c:pt>
                <c:pt idx="2">
                  <c:v>16135900.118999999</c:v>
                </c:pt>
                <c:pt idx="3">
                  <c:v>15151633.271999998</c:v>
                </c:pt>
                <c:pt idx="4">
                  <c:v>13832900.801999997</c:v>
                </c:pt>
                <c:pt idx="5">
                  <c:v>15562959.623999998</c:v>
                </c:pt>
                <c:pt idx="6">
                  <c:v>22354057.620000001</c:v>
                </c:pt>
                <c:pt idx="7">
                  <c:v>18580950.729999997</c:v>
                </c:pt>
                <c:pt idx="8">
                  <c:v>19644680.780999999</c:v>
                </c:pt>
                <c:pt idx="9">
                  <c:v>18268435.046</c:v>
                </c:pt>
                <c:pt idx="10">
                  <c:v>14627298.491999999</c:v>
                </c:pt>
                <c:pt idx="11">
                  <c:v>16164167.273999998</c:v>
                </c:pt>
              </c:numCache>
            </c:numRef>
          </c:val>
          <c:smooth val="0"/>
          <c:extLst>
            <c:ext xmlns:c16="http://schemas.microsoft.com/office/drawing/2014/chart" uri="{C3380CC4-5D6E-409C-BE32-E72D297353CC}">
              <c16:uniqueId val="{00000002-5AEE-4866-8038-9EBFEA13F562}"/>
            </c:ext>
          </c:extLst>
        </c:ser>
        <c:dLbls>
          <c:showLegendKey val="0"/>
          <c:showVal val="0"/>
          <c:showCatName val="0"/>
          <c:showSerName val="0"/>
          <c:showPercent val="0"/>
          <c:showBubbleSize val="0"/>
        </c:dLbls>
        <c:marker val="1"/>
        <c:smooth val="0"/>
        <c:axId val="1362081376"/>
        <c:axId val="1215627920"/>
      </c:lineChart>
      <c:catAx>
        <c:axId val="1362081376"/>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layout>
            <c:manualLayout>
              <c:xMode val="edge"/>
              <c:yMode val="edge"/>
              <c:x val="0.47970013123359578"/>
              <c:y val="0.9203470399533392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215627920"/>
        <c:crosses val="autoZero"/>
        <c:auto val="1"/>
        <c:lblAlgn val="ctr"/>
        <c:lblOffset val="100"/>
        <c:noMultiLvlLbl val="0"/>
      </c:catAx>
      <c:valAx>
        <c:axId val="1215627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081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 MCU Student Facing(SOLUTION).xlsx]Sheet1!PivotTable19</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UNITS PER TOTAL REVENUE</a:t>
            </a:r>
          </a:p>
        </c:rich>
      </c:tx>
      <c:layout>
        <c:manualLayout>
          <c:xMode val="edge"/>
          <c:yMode val="edge"/>
          <c:x val="0.27305555555555561"/>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Sheet1!$B$63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Sheet1!$A$64:$A$67</c:f>
              <c:strCache>
                <c:ptCount val="3"/>
                <c:pt idx="0">
                  <c:v>Kootha</c:v>
                </c:pt>
                <c:pt idx="1">
                  <c:v>Jutik</c:v>
                </c:pt>
                <c:pt idx="2">
                  <c:v>Surjek</c:v>
                </c:pt>
              </c:strCache>
            </c:strRef>
          </c:cat>
          <c:val>
            <c:numRef>
              <c:f>Sheet1!$B$64:$B$67</c:f>
              <c:numCache>
                <c:formatCode>"$"#,##0.00</c:formatCode>
                <c:ptCount val="3"/>
                <c:pt idx="0">
                  <c:v>70944957.298152953</c:v>
                </c:pt>
                <c:pt idx="1">
                  <c:v>163665225.37699994</c:v>
                </c:pt>
                <c:pt idx="2">
                  <c:v>202255349.16899991</c:v>
                </c:pt>
              </c:numCache>
            </c:numRef>
          </c:val>
          <c:extLst>
            <c:ext xmlns:c16="http://schemas.microsoft.com/office/drawing/2014/chart" uri="{C3380CC4-5D6E-409C-BE32-E72D297353CC}">
              <c16:uniqueId val="{00000000-96AB-4A4B-8405-F723B8F38F9F}"/>
            </c:ext>
          </c:extLst>
        </c:ser>
        <c:dLbls>
          <c:dLblPos val="outEnd"/>
          <c:showLegendKey val="0"/>
          <c:showVal val="1"/>
          <c:showCatName val="0"/>
          <c:showSerName val="0"/>
          <c:showPercent val="0"/>
          <c:showBubbleSize val="0"/>
        </c:dLbls>
        <c:gapWidth val="219"/>
        <c:overlap val="-27"/>
        <c:axId val="626762736"/>
        <c:axId val="298857536"/>
      </c:barChart>
      <c:catAx>
        <c:axId val="626762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UNITS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857536"/>
        <c:crosses val="autoZero"/>
        <c:auto val="1"/>
        <c:lblAlgn val="ctr"/>
        <c:lblOffset val="100"/>
        <c:noMultiLvlLbl val="0"/>
      </c:catAx>
      <c:valAx>
        <c:axId val="298857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762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 MCU Student Facing(SOLUTION).xlsx]Sheet1!PivotTable20</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Sheet1!$B$85:$B$86</c:f>
              <c:strCache>
                <c:ptCount val="1"/>
                <c:pt idx="0">
                  <c:v>Chem-Exp (001)</c:v>
                </c:pt>
              </c:strCache>
            </c:strRef>
          </c:tx>
          <c:spPr>
            <a:solidFill>
              <a:schemeClr val="accent1"/>
            </a:solidFill>
            <a:ln>
              <a:noFill/>
            </a:ln>
            <a:effectLst/>
          </c:spPr>
          <c:invertIfNegative val="0"/>
          <c:cat>
            <c:strRef>
              <c:f>Sheet1!$A$87:$A$91</c:f>
              <c:strCache>
                <c:ptCount val="4"/>
                <c:pt idx="0">
                  <c:v>Chemical Costs</c:v>
                </c:pt>
                <c:pt idx="1">
                  <c:v>Facility Costs</c:v>
                </c:pt>
                <c:pt idx="2">
                  <c:v>Labour Costs</c:v>
                </c:pt>
                <c:pt idx="3">
                  <c:v>Operational Maintenance Costs</c:v>
                </c:pt>
              </c:strCache>
            </c:strRef>
          </c:cat>
          <c:val>
            <c:numRef>
              <c:f>Sheet1!$B$87:$B$91</c:f>
              <c:numCache>
                <c:formatCode>General</c:formatCode>
                <c:ptCount val="4"/>
                <c:pt idx="0">
                  <c:v>78413350.257664919</c:v>
                </c:pt>
              </c:numCache>
            </c:numRef>
          </c:val>
          <c:extLst>
            <c:ext xmlns:c16="http://schemas.microsoft.com/office/drawing/2014/chart" uri="{C3380CC4-5D6E-409C-BE32-E72D297353CC}">
              <c16:uniqueId val="{00000000-2860-455A-8A19-C733588A04EE}"/>
            </c:ext>
          </c:extLst>
        </c:ser>
        <c:ser>
          <c:idx val="1"/>
          <c:order val="1"/>
          <c:tx>
            <c:strRef>
              <c:f>Sheet1!$C$85:$C$86</c:f>
              <c:strCache>
                <c:ptCount val="1"/>
                <c:pt idx="0">
                  <c:v>Labour-Costs (001)</c:v>
                </c:pt>
              </c:strCache>
            </c:strRef>
          </c:tx>
          <c:spPr>
            <a:solidFill>
              <a:schemeClr val="accent2"/>
            </a:solidFill>
            <a:ln>
              <a:noFill/>
            </a:ln>
            <a:effectLst/>
          </c:spPr>
          <c:invertIfNegative val="0"/>
          <c:cat>
            <c:strRef>
              <c:f>Sheet1!$A$87:$A$91</c:f>
              <c:strCache>
                <c:ptCount val="4"/>
                <c:pt idx="0">
                  <c:v>Chemical Costs</c:v>
                </c:pt>
                <c:pt idx="1">
                  <c:v>Facility Costs</c:v>
                </c:pt>
                <c:pt idx="2">
                  <c:v>Labour Costs</c:v>
                </c:pt>
                <c:pt idx="3">
                  <c:v>Operational Maintenance Costs</c:v>
                </c:pt>
              </c:strCache>
            </c:strRef>
          </c:cat>
          <c:val>
            <c:numRef>
              <c:f>Sheet1!$C$87:$C$91</c:f>
              <c:numCache>
                <c:formatCode>General</c:formatCode>
                <c:ptCount val="4"/>
                <c:pt idx="2">
                  <c:v>87328631.570812508</c:v>
                </c:pt>
              </c:numCache>
            </c:numRef>
          </c:val>
          <c:extLst>
            <c:ext xmlns:c16="http://schemas.microsoft.com/office/drawing/2014/chart" uri="{C3380CC4-5D6E-409C-BE32-E72D297353CC}">
              <c16:uniqueId val="{00000001-2860-455A-8A19-C733588A04EE}"/>
            </c:ext>
          </c:extLst>
        </c:ser>
        <c:ser>
          <c:idx val="2"/>
          <c:order val="2"/>
          <c:tx>
            <c:strRef>
              <c:f>Sheet1!$D$85:$D$86</c:f>
              <c:strCache>
                <c:ptCount val="1"/>
                <c:pt idx="0">
                  <c:v>Plant Admin Costs (004)</c:v>
                </c:pt>
              </c:strCache>
            </c:strRef>
          </c:tx>
          <c:spPr>
            <a:solidFill>
              <a:schemeClr val="accent3"/>
            </a:solidFill>
            <a:ln>
              <a:noFill/>
            </a:ln>
            <a:effectLst/>
          </c:spPr>
          <c:invertIfNegative val="0"/>
          <c:cat>
            <c:strRef>
              <c:f>Sheet1!$A$87:$A$91</c:f>
              <c:strCache>
                <c:ptCount val="4"/>
                <c:pt idx="0">
                  <c:v>Chemical Costs</c:v>
                </c:pt>
                <c:pt idx="1">
                  <c:v>Facility Costs</c:v>
                </c:pt>
                <c:pt idx="2">
                  <c:v>Labour Costs</c:v>
                </c:pt>
                <c:pt idx="3">
                  <c:v>Operational Maintenance Costs</c:v>
                </c:pt>
              </c:strCache>
            </c:strRef>
          </c:cat>
          <c:val>
            <c:numRef>
              <c:f>Sheet1!$D$87:$D$91</c:f>
              <c:numCache>
                <c:formatCode>General</c:formatCode>
                <c:ptCount val="4"/>
                <c:pt idx="3">
                  <c:v>10813424.663865602</c:v>
                </c:pt>
              </c:numCache>
            </c:numRef>
          </c:val>
          <c:extLst>
            <c:ext xmlns:c16="http://schemas.microsoft.com/office/drawing/2014/chart" uri="{C3380CC4-5D6E-409C-BE32-E72D297353CC}">
              <c16:uniqueId val="{00000002-2860-455A-8A19-C733588A04EE}"/>
            </c:ext>
          </c:extLst>
        </c:ser>
        <c:ser>
          <c:idx val="3"/>
          <c:order val="3"/>
          <c:tx>
            <c:strRef>
              <c:f>Sheet1!$E$85:$E$86</c:f>
              <c:strCache>
                <c:ptCount val="1"/>
                <c:pt idx="0">
                  <c:v>Plant Maintenance (001)</c:v>
                </c:pt>
              </c:strCache>
            </c:strRef>
          </c:tx>
          <c:spPr>
            <a:solidFill>
              <a:schemeClr val="accent4"/>
            </a:solidFill>
            <a:ln>
              <a:noFill/>
            </a:ln>
            <a:effectLst/>
          </c:spPr>
          <c:invertIfNegative val="0"/>
          <c:cat>
            <c:strRef>
              <c:f>Sheet1!$A$87:$A$91</c:f>
              <c:strCache>
                <c:ptCount val="4"/>
                <c:pt idx="0">
                  <c:v>Chemical Costs</c:v>
                </c:pt>
                <c:pt idx="1">
                  <c:v>Facility Costs</c:v>
                </c:pt>
                <c:pt idx="2">
                  <c:v>Labour Costs</c:v>
                </c:pt>
                <c:pt idx="3">
                  <c:v>Operational Maintenance Costs</c:v>
                </c:pt>
              </c:strCache>
            </c:strRef>
          </c:cat>
          <c:val>
            <c:numRef>
              <c:f>Sheet1!$E$87:$E$91</c:f>
              <c:numCache>
                <c:formatCode>General</c:formatCode>
                <c:ptCount val="4"/>
                <c:pt idx="3">
                  <c:v>31752797.27851351</c:v>
                </c:pt>
              </c:numCache>
            </c:numRef>
          </c:val>
          <c:extLst>
            <c:ext xmlns:c16="http://schemas.microsoft.com/office/drawing/2014/chart" uri="{C3380CC4-5D6E-409C-BE32-E72D297353CC}">
              <c16:uniqueId val="{00000003-2860-455A-8A19-C733588A04EE}"/>
            </c:ext>
          </c:extLst>
        </c:ser>
        <c:ser>
          <c:idx val="4"/>
          <c:order val="4"/>
          <c:tx>
            <c:strRef>
              <c:f>Sheet1!$F$85:$F$86</c:f>
              <c:strCache>
                <c:ptCount val="1"/>
                <c:pt idx="0">
                  <c:v>Plant Op. Costs (003)</c:v>
                </c:pt>
              </c:strCache>
            </c:strRef>
          </c:tx>
          <c:spPr>
            <a:solidFill>
              <a:schemeClr val="accent5"/>
            </a:solidFill>
            <a:ln>
              <a:noFill/>
            </a:ln>
            <a:effectLst/>
          </c:spPr>
          <c:invertIfNegative val="0"/>
          <c:cat>
            <c:strRef>
              <c:f>Sheet1!$A$87:$A$91</c:f>
              <c:strCache>
                <c:ptCount val="4"/>
                <c:pt idx="0">
                  <c:v>Chemical Costs</c:v>
                </c:pt>
                <c:pt idx="1">
                  <c:v>Facility Costs</c:v>
                </c:pt>
                <c:pt idx="2">
                  <c:v>Labour Costs</c:v>
                </c:pt>
                <c:pt idx="3">
                  <c:v>Operational Maintenance Costs</c:v>
                </c:pt>
              </c:strCache>
            </c:strRef>
          </c:cat>
          <c:val>
            <c:numRef>
              <c:f>Sheet1!$F$87:$F$91</c:f>
              <c:numCache>
                <c:formatCode>General</c:formatCode>
                <c:ptCount val="4"/>
                <c:pt idx="3">
                  <c:v>21090666.556378298</c:v>
                </c:pt>
              </c:numCache>
            </c:numRef>
          </c:val>
          <c:extLst>
            <c:ext xmlns:c16="http://schemas.microsoft.com/office/drawing/2014/chart" uri="{C3380CC4-5D6E-409C-BE32-E72D297353CC}">
              <c16:uniqueId val="{00000004-2860-455A-8A19-C733588A04EE}"/>
            </c:ext>
          </c:extLst>
        </c:ser>
        <c:ser>
          <c:idx val="5"/>
          <c:order val="5"/>
          <c:tx>
            <c:strRef>
              <c:f>Sheet1!$G$85:$G$86</c:f>
              <c:strCache>
                <c:ptCount val="1"/>
                <c:pt idx="0">
                  <c:v>Plant Outages (002)</c:v>
                </c:pt>
              </c:strCache>
            </c:strRef>
          </c:tx>
          <c:spPr>
            <a:solidFill>
              <a:schemeClr val="accent6"/>
            </a:solidFill>
            <a:ln>
              <a:noFill/>
            </a:ln>
            <a:effectLst/>
          </c:spPr>
          <c:invertIfNegative val="0"/>
          <c:cat>
            <c:strRef>
              <c:f>Sheet1!$A$87:$A$91</c:f>
              <c:strCache>
                <c:ptCount val="4"/>
                <c:pt idx="0">
                  <c:v>Chemical Costs</c:v>
                </c:pt>
                <c:pt idx="1">
                  <c:v>Facility Costs</c:v>
                </c:pt>
                <c:pt idx="2">
                  <c:v>Labour Costs</c:v>
                </c:pt>
                <c:pt idx="3">
                  <c:v>Operational Maintenance Costs</c:v>
                </c:pt>
              </c:strCache>
            </c:strRef>
          </c:cat>
          <c:val>
            <c:numRef>
              <c:f>Sheet1!$G$87:$G$91</c:f>
              <c:numCache>
                <c:formatCode>General</c:formatCode>
                <c:ptCount val="4"/>
                <c:pt idx="3">
                  <c:v>16735122.996921202</c:v>
                </c:pt>
              </c:numCache>
            </c:numRef>
          </c:val>
          <c:extLst>
            <c:ext xmlns:c16="http://schemas.microsoft.com/office/drawing/2014/chart" uri="{C3380CC4-5D6E-409C-BE32-E72D297353CC}">
              <c16:uniqueId val="{00000005-2860-455A-8A19-C733588A04EE}"/>
            </c:ext>
          </c:extLst>
        </c:ser>
        <c:ser>
          <c:idx val="6"/>
          <c:order val="6"/>
          <c:tx>
            <c:strRef>
              <c:f>Sheet1!$H$85:$H$86</c:f>
              <c:strCache>
                <c:ptCount val="1"/>
                <c:pt idx="0">
                  <c:v>Utility-Exp (002) - Electricity</c:v>
                </c:pt>
              </c:strCache>
            </c:strRef>
          </c:tx>
          <c:spPr>
            <a:solidFill>
              <a:schemeClr val="accent1">
                <a:lumMod val="60000"/>
              </a:schemeClr>
            </a:solidFill>
            <a:ln>
              <a:noFill/>
            </a:ln>
            <a:effectLst/>
          </c:spPr>
          <c:invertIfNegative val="0"/>
          <c:cat>
            <c:strRef>
              <c:f>Sheet1!$A$87:$A$91</c:f>
              <c:strCache>
                <c:ptCount val="4"/>
                <c:pt idx="0">
                  <c:v>Chemical Costs</c:v>
                </c:pt>
                <c:pt idx="1">
                  <c:v>Facility Costs</c:v>
                </c:pt>
                <c:pt idx="2">
                  <c:v>Labour Costs</c:v>
                </c:pt>
                <c:pt idx="3">
                  <c:v>Operational Maintenance Costs</c:v>
                </c:pt>
              </c:strCache>
            </c:strRef>
          </c:cat>
          <c:val>
            <c:numRef>
              <c:f>Sheet1!$H$87:$H$91</c:f>
              <c:numCache>
                <c:formatCode>General</c:formatCode>
                <c:ptCount val="4"/>
                <c:pt idx="1">
                  <c:v>36414827.690372624</c:v>
                </c:pt>
              </c:numCache>
            </c:numRef>
          </c:val>
          <c:extLst>
            <c:ext xmlns:c16="http://schemas.microsoft.com/office/drawing/2014/chart" uri="{C3380CC4-5D6E-409C-BE32-E72D297353CC}">
              <c16:uniqueId val="{00000006-2860-455A-8A19-C733588A04EE}"/>
            </c:ext>
          </c:extLst>
        </c:ser>
        <c:ser>
          <c:idx val="7"/>
          <c:order val="7"/>
          <c:tx>
            <c:strRef>
              <c:f>Sheet1!$I$85:$I$86</c:f>
              <c:strCache>
                <c:ptCount val="1"/>
                <c:pt idx="0">
                  <c:v>Utility-Exp (002) - Heating</c:v>
                </c:pt>
              </c:strCache>
            </c:strRef>
          </c:tx>
          <c:spPr>
            <a:solidFill>
              <a:schemeClr val="accent2">
                <a:lumMod val="60000"/>
              </a:schemeClr>
            </a:solidFill>
            <a:ln>
              <a:noFill/>
            </a:ln>
            <a:effectLst/>
          </c:spPr>
          <c:invertIfNegative val="0"/>
          <c:cat>
            <c:strRef>
              <c:f>Sheet1!$A$87:$A$91</c:f>
              <c:strCache>
                <c:ptCount val="4"/>
                <c:pt idx="0">
                  <c:v>Chemical Costs</c:v>
                </c:pt>
                <c:pt idx="1">
                  <c:v>Facility Costs</c:v>
                </c:pt>
                <c:pt idx="2">
                  <c:v>Labour Costs</c:v>
                </c:pt>
                <c:pt idx="3">
                  <c:v>Operational Maintenance Costs</c:v>
                </c:pt>
              </c:strCache>
            </c:strRef>
          </c:cat>
          <c:val>
            <c:numRef>
              <c:f>Sheet1!$I$87:$I$91</c:f>
              <c:numCache>
                <c:formatCode>General</c:formatCode>
                <c:ptCount val="4"/>
                <c:pt idx="1">
                  <c:v>38717591.397570282</c:v>
                </c:pt>
              </c:numCache>
            </c:numRef>
          </c:val>
          <c:extLst>
            <c:ext xmlns:c16="http://schemas.microsoft.com/office/drawing/2014/chart" uri="{C3380CC4-5D6E-409C-BE32-E72D297353CC}">
              <c16:uniqueId val="{00000007-2860-455A-8A19-C733588A04EE}"/>
            </c:ext>
          </c:extLst>
        </c:ser>
        <c:dLbls>
          <c:showLegendKey val="0"/>
          <c:showVal val="0"/>
          <c:showCatName val="0"/>
          <c:showSerName val="0"/>
          <c:showPercent val="0"/>
          <c:showBubbleSize val="0"/>
        </c:dLbls>
        <c:gapWidth val="219"/>
        <c:overlap val="-27"/>
        <c:axId val="1288782848"/>
        <c:axId val="1289084336"/>
      </c:barChart>
      <c:catAx>
        <c:axId val="1288782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084336"/>
        <c:crosses val="autoZero"/>
        <c:auto val="1"/>
        <c:lblAlgn val="ctr"/>
        <c:lblOffset val="100"/>
        <c:noMultiLvlLbl val="0"/>
      </c:catAx>
      <c:valAx>
        <c:axId val="1289084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782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 MCU Student Facing(SOLUTION).xlsx]Sheet1!PivotTable21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COSTS</a:t>
            </a:r>
            <a:r>
              <a:rPr lang="en-US" baseline="0"/>
              <a:t> PER UNIT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Sheet1!$B$101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Sheet1!$A$102:$A$105</c:f>
              <c:strCache>
                <c:ptCount val="3"/>
                <c:pt idx="0">
                  <c:v>Kootha</c:v>
                </c:pt>
                <c:pt idx="1">
                  <c:v>Jutik</c:v>
                </c:pt>
                <c:pt idx="2">
                  <c:v>Surjek</c:v>
                </c:pt>
              </c:strCache>
            </c:strRef>
          </c:cat>
          <c:val>
            <c:numRef>
              <c:f>Sheet1!$B$102:$B$105</c:f>
              <c:numCache>
                <c:formatCode>"$"#,##0.00</c:formatCode>
                <c:ptCount val="3"/>
                <c:pt idx="0">
                  <c:v>51223824.092327468</c:v>
                </c:pt>
                <c:pt idx="1">
                  <c:v>90723489.279805601</c:v>
                </c:pt>
                <c:pt idx="2">
                  <c:v>179319099.03996587</c:v>
                </c:pt>
              </c:numCache>
            </c:numRef>
          </c:val>
          <c:extLst>
            <c:ext xmlns:c16="http://schemas.microsoft.com/office/drawing/2014/chart" uri="{C3380CC4-5D6E-409C-BE32-E72D297353CC}">
              <c16:uniqueId val="{00000000-19F1-4872-A91E-5F7DFFC1F6BE}"/>
            </c:ext>
          </c:extLst>
        </c:ser>
        <c:dLbls>
          <c:dLblPos val="outEnd"/>
          <c:showLegendKey val="0"/>
          <c:showVal val="1"/>
          <c:showCatName val="0"/>
          <c:showSerName val="0"/>
          <c:showPercent val="0"/>
          <c:showBubbleSize val="0"/>
        </c:dLbls>
        <c:gapWidth val="219"/>
        <c:overlap val="-27"/>
        <c:axId val="1307058704"/>
        <c:axId val="629305600"/>
      </c:barChart>
      <c:catAx>
        <c:axId val="1307058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UNITS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305600"/>
        <c:crosses val="autoZero"/>
        <c:auto val="1"/>
        <c:lblAlgn val="ctr"/>
        <c:lblOffset val="100"/>
        <c:noMultiLvlLbl val="0"/>
      </c:catAx>
      <c:valAx>
        <c:axId val="629305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05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 MCU Student Facing(SOLUTION).xlsx]Sheet1!PivotTable22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COSTS</a:t>
            </a:r>
            <a:r>
              <a:rPr lang="en-US" sz="1200" baseline="0"/>
              <a:t> PER COST CENTRE(KOOTHA UNIT)</a:t>
            </a:r>
            <a:endParaRPr lang="en-US" sz="1200"/>
          </a:p>
        </c:rich>
      </c:tx>
      <c:layout>
        <c:manualLayout>
          <c:xMode val="edge"/>
          <c:yMode val="edge"/>
          <c:x val="0.1494779000357136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Sheet1!$B$118:$B$119</c:f>
              <c:strCache>
                <c:ptCount val="1"/>
                <c:pt idx="0">
                  <c:v>Kootha</c:v>
                </c:pt>
              </c:strCache>
            </c:strRef>
          </c:tx>
          <c:spPr>
            <a:solidFill>
              <a:schemeClr val="accent1"/>
            </a:solidFill>
            <a:ln>
              <a:noFill/>
            </a:ln>
            <a:effectLst/>
          </c:spPr>
          <c:invertIfNegative val="0"/>
          <c:cat>
            <c:strRef>
              <c:f>Sheet1!$A$120:$A$128</c:f>
              <c:strCache>
                <c:ptCount val="8"/>
                <c:pt idx="0">
                  <c:v>Chem-Exp (001)</c:v>
                </c:pt>
                <c:pt idx="1">
                  <c:v>Labour-Costs (001)</c:v>
                </c:pt>
                <c:pt idx="2">
                  <c:v>Plant Admin Costs (004)</c:v>
                </c:pt>
                <c:pt idx="3">
                  <c:v>Plant Maintenance (001)</c:v>
                </c:pt>
                <c:pt idx="4">
                  <c:v>Plant Op. Costs (003)</c:v>
                </c:pt>
                <c:pt idx="5">
                  <c:v>Plant Outages (002)</c:v>
                </c:pt>
                <c:pt idx="6">
                  <c:v>Utility-Exp (002) - Electricity</c:v>
                </c:pt>
                <c:pt idx="7">
                  <c:v>Utility-Exp (002) - Heating</c:v>
                </c:pt>
              </c:strCache>
            </c:strRef>
          </c:cat>
          <c:val>
            <c:numRef>
              <c:f>Sheet1!$B$120:$B$128</c:f>
              <c:numCache>
                <c:formatCode>General</c:formatCode>
                <c:ptCount val="8"/>
                <c:pt idx="0">
                  <c:v>10125517.983652497</c:v>
                </c:pt>
                <c:pt idx="1">
                  <c:v>15553428.285312492</c:v>
                </c:pt>
                <c:pt idx="2">
                  <c:v>2375432.6835749988</c:v>
                </c:pt>
                <c:pt idx="3">
                  <c:v>4863981.2092249971</c:v>
                </c:pt>
                <c:pt idx="4">
                  <c:v>3450033.1832874976</c:v>
                </c:pt>
                <c:pt idx="5">
                  <c:v>3054127.7360249986</c:v>
                </c:pt>
                <c:pt idx="6">
                  <c:v>7080781.8067499967</c:v>
                </c:pt>
                <c:pt idx="7">
                  <c:v>4720521.2044999981</c:v>
                </c:pt>
              </c:numCache>
            </c:numRef>
          </c:val>
          <c:extLst>
            <c:ext xmlns:c16="http://schemas.microsoft.com/office/drawing/2014/chart" uri="{C3380CC4-5D6E-409C-BE32-E72D297353CC}">
              <c16:uniqueId val="{00000000-487C-4FE9-B83B-061CC2C89218}"/>
            </c:ext>
          </c:extLst>
        </c:ser>
        <c:ser>
          <c:idx val="1"/>
          <c:order val="1"/>
          <c:tx>
            <c:strRef>
              <c:f>Sheet1!$C$118:$C$119</c:f>
              <c:strCache>
                <c:ptCount val="1"/>
                <c:pt idx="0">
                  <c:v>Jutik</c:v>
                </c:pt>
              </c:strCache>
            </c:strRef>
          </c:tx>
          <c:spPr>
            <a:solidFill>
              <a:schemeClr val="accent2"/>
            </a:solidFill>
            <a:ln>
              <a:noFill/>
            </a:ln>
            <a:effectLst/>
          </c:spPr>
          <c:invertIfNegative val="0"/>
          <c:cat>
            <c:strRef>
              <c:f>Sheet1!$A$120:$A$128</c:f>
              <c:strCache>
                <c:ptCount val="8"/>
                <c:pt idx="0">
                  <c:v>Chem-Exp (001)</c:v>
                </c:pt>
                <c:pt idx="1">
                  <c:v>Labour-Costs (001)</c:v>
                </c:pt>
                <c:pt idx="2">
                  <c:v>Plant Admin Costs (004)</c:v>
                </c:pt>
                <c:pt idx="3">
                  <c:v>Plant Maintenance (001)</c:v>
                </c:pt>
                <c:pt idx="4">
                  <c:v>Plant Op. Costs (003)</c:v>
                </c:pt>
                <c:pt idx="5">
                  <c:v>Plant Outages (002)</c:v>
                </c:pt>
                <c:pt idx="6">
                  <c:v>Utility-Exp (002) - Electricity</c:v>
                </c:pt>
                <c:pt idx="7">
                  <c:v>Utility-Exp (002) - Heating</c:v>
                </c:pt>
              </c:strCache>
            </c:strRef>
          </c:cat>
          <c:val>
            <c:numRef>
              <c:f>Sheet1!$C$120:$C$128</c:f>
              <c:numCache>
                <c:formatCode>General</c:formatCode>
                <c:ptCount val="8"/>
                <c:pt idx="0">
                  <c:v>21961819.498855628</c:v>
                </c:pt>
                <c:pt idx="1">
                  <c:v>29638834.095899995</c:v>
                </c:pt>
                <c:pt idx="2">
                  <c:v>1864718.386713</c:v>
                </c:pt>
                <c:pt idx="3">
                  <c:v>8667251.0443935003</c:v>
                </c:pt>
                <c:pt idx="4">
                  <c:v>5505359.0464859996</c:v>
                </c:pt>
                <c:pt idx="5">
                  <c:v>2219902.8413249999</c:v>
                </c:pt>
                <c:pt idx="6">
                  <c:v>10031540.560640626</c:v>
                </c:pt>
                <c:pt idx="7">
                  <c:v>10834063.805491876</c:v>
                </c:pt>
              </c:numCache>
            </c:numRef>
          </c:val>
          <c:extLst>
            <c:ext xmlns:c16="http://schemas.microsoft.com/office/drawing/2014/chart" uri="{C3380CC4-5D6E-409C-BE32-E72D297353CC}">
              <c16:uniqueId val="{00000008-A936-40C6-89FF-ABA05F4F9E2E}"/>
            </c:ext>
          </c:extLst>
        </c:ser>
        <c:ser>
          <c:idx val="2"/>
          <c:order val="2"/>
          <c:tx>
            <c:strRef>
              <c:f>Sheet1!$D$118:$D$119</c:f>
              <c:strCache>
                <c:ptCount val="1"/>
                <c:pt idx="0">
                  <c:v>Surjek</c:v>
                </c:pt>
              </c:strCache>
            </c:strRef>
          </c:tx>
          <c:spPr>
            <a:solidFill>
              <a:schemeClr val="accent3"/>
            </a:solidFill>
            <a:ln>
              <a:noFill/>
            </a:ln>
            <a:effectLst/>
          </c:spPr>
          <c:invertIfNegative val="0"/>
          <c:cat>
            <c:strRef>
              <c:f>Sheet1!$A$120:$A$128</c:f>
              <c:strCache>
                <c:ptCount val="8"/>
                <c:pt idx="0">
                  <c:v>Chem-Exp (001)</c:v>
                </c:pt>
                <c:pt idx="1">
                  <c:v>Labour-Costs (001)</c:v>
                </c:pt>
                <c:pt idx="2">
                  <c:v>Plant Admin Costs (004)</c:v>
                </c:pt>
                <c:pt idx="3">
                  <c:v>Plant Maintenance (001)</c:v>
                </c:pt>
                <c:pt idx="4">
                  <c:v>Plant Op. Costs (003)</c:v>
                </c:pt>
                <c:pt idx="5">
                  <c:v>Plant Outages (002)</c:v>
                </c:pt>
                <c:pt idx="6">
                  <c:v>Utility-Exp (002) - Electricity</c:v>
                </c:pt>
                <c:pt idx="7">
                  <c:v>Utility-Exp (002) - Heating</c:v>
                </c:pt>
              </c:strCache>
            </c:strRef>
          </c:cat>
          <c:val>
            <c:numRef>
              <c:f>Sheet1!$D$120:$D$128</c:f>
              <c:numCache>
                <c:formatCode>General</c:formatCode>
                <c:ptCount val="8"/>
                <c:pt idx="0">
                  <c:v>46326012.775156803</c:v>
                </c:pt>
                <c:pt idx="1">
                  <c:v>42136369.189600006</c:v>
                </c:pt>
                <c:pt idx="2">
                  <c:v>6573273.5935775992</c:v>
                </c:pt>
                <c:pt idx="3">
                  <c:v>18221565.024895012</c:v>
                </c:pt>
                <c:pt idx="4">
                  <c:v>12135274.326604798</c:v>
                </c:pt>
                <c:pt idx="5">
                  <c:v>11461092.419571202</c:v>
                </c:pt>
                <c:pt idx="6">
                  <c:v>19302505.322982002</c:v>
                </c:pt>
                <c:pt idx="7">
                  <c:v>23163006.387578398</c:v>
                </c:pt>
              </c:numCache>
            </c:numRef>
          </c:val>
          <c:extLst>
            <c:ext xmlns:c16="http://schemas.microsoft.com/office/drawing/2014/chart" uri="{C3380CC4-5D6E-409C-BE32-E72D297353CC}">
              <c16:uniqueId val="{00000009-A936-40C6-89FF-ABA05F4F9E2E}"/>
            </c:ext>
          </c:extLst>
        </c:ser>
        <c:dLbls>
          <c:showLegendKey val="0"/>
          <c:showVal val="0"/>
          <c:showCatName val="0"/>
          <c:showSerName val="0"/>
          <c:showPercent val="0"/>
          <c:showBubbleSize val="0"/>
        </c:dLbls>
        <c:gapWidth val="219"/>
        <c:overlap val="-27"/>
        <c:axId val="1288706048"/>
        <c:axId val="1262485648"/>
      </c:barChart>
      <c:catAx>
        <c:axId val="1288706048"/>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a:t>
                </a:r>
                <a:r>
                  <a:rPr lang="en-US" baseline="0"/>
                  <a:t> CENTRES</a:t>
                </a:r>
                <a:endParaRPr lang="en-US"/>
              </a:p>
            </c:rich>
          </c:tx>
          <c:layout>
            <c:manualLayout>
              <c:xMode val="edge"/>
              <c:yMode val="edge"/>
              <c:x val="0.33905205693780716"/>
              <c:y val="0.9203470399533392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262485648"/>
        <c:crosses val="autoZero"/>
        <c:auto val="1"/>
        <c:lblAlgn val="ctr"/>
        <c:lblOffset val="100"/>
        <c:noMultiLvlLbl val="0"/>
      </c:catAx>
      <c:valAx>
        <c:axId val="1262485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706048"/>
        <c:crosses val="autoZero"/>
        <c:crossBetween val="between"/>
      </c:valAx>
      <c:spPr>
        <a:noFill/>
        <a:ln>
          <a:noFill/>
        </a:ln>
        <a:effectLst/>
      </c:spPr>
    </c:plotArea>
    <c:legend>
      <c:legendPos val="r"/>
      <c:layout>
        <c:manualLayout>
          <c:xMode val="edge"/>
          <c:yMode val="edge"/>
          <c:x val="0.80167075602311422"/>
          <c:y val="0.14890260931868199"/>
          <c:w val="0.14292835340592608"/>
          <c:h val="0.235029500142565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 MCU Student Facing(SOLUTION).xlsx]Sheet1!PivotTable23</c:name>
    <c:fmtId val="1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Sheet1!$B$145</c:f>
              <c:strCache>
                <c:ptCount val="1"/>
                <c:pt idx="0">
                  <c:v>Total</c:v>
                </c:pt>
              </c:strCache>
            </c:strRef>
          </c:tx>
          <c:spPr>
            <a:solidFill>
              <a:schemeClr val="accent1"/>
            </a:solidFill>
            <a:ln>
              <a:noFill/>
            </a:ln>
            <a:effectLst/>
          </c:spPr>
          <c:invertIfNegative val="0"/>
          <c:cat>
            <c:multiLvlStrRef>
              <c:f>Sheet1!$A$146:$A$155</c:f>
              <c:multiLvlStrCache>
                <c:ptCount val="8"/>
                <c:lvl>
                  <c:pt idx="0">
                    <c:v>Chem-Exp (001)</c:v>
                  </c:pt>
                  <c:pt idx="1">
                    <c:v>Labour-Costs (001)</c:v>
                  </c:pt>
                  <c:pt idx="2">
                    <c:v>Plant Admin Costs (004)</c:v>
                  </c:pt>
                  <c:pt idx="3">
                    <c:v>Plant Maintenance (001)</c:v>
                  </c:pt>
                  <c:pt idx="4">
                    <c:v>Plant Op. Costs (003)</c:v>
                  </c:pt>
                  <c:pt idx="5">
                    <c:v>Plant Outages (002)</c:v>
                  </c:pt>
                  <c:pt idx="6">
                    <c:v>Utility-Exp (002) - Electricity</c:v>
                  </c:pt>
                  <c:pt idx="7">
                    <c:v>Utility-Exp (002) - Heating</c:v>
                  </c:pt>
                </c:lvl>
                <c:lvl>
                  <c:pt idx="0">
                    <c:v>Surjek</c:v>
                  </c:pt>
                </c:lvl>
              </c:multiLvlStrCache>
            </c:multiLvlStrRef>
          </c:cat>
          <c:val>
            <c:numRef>
              <c:f>Sheet1!$B$146:$B$155</c:f>
              <c:numCache>
                <c:formatCode>General</c:formatCode>
                <c:ptCount val="8"/>
                <c:pt idx="0">
                  <c:v>46326012.775156796</c:v>
                </c:pt>
                <c:pt idx="1">
                  <c:v>42136369.189600006</c:v>
                </c:pt>
                <c:pt idx="2">
                  <c:v>6573273.5935775992</c:v>
                </c:pt>
                <c:pt idx="3">
                  <c:v>18221565.024895012</c:v>
                </c:pt>
                <c:pt idx="4">
                  <c:v>12135274.326604798</c:v>
                </c:pt>
                <c:pt idx="5">
                  <c:v>11461092.419571202</c:v>
                </c:pt>
                <c:pt idx="6">
                  <c:v>19302505.322982002</c:v>
                </c:pt>
                <c:pt idx="7">
                  <c:v>23163006.387578398</c:v>
                </c:pt>
              </c:numCache>
            </c:numRef>
          </c:val>
          <c:extLst>
            <c:ext xmlns:c16="http://schemas.microsoft.com/office/drawing/2014/chart" uri="{C3380CC4-5D6E-409C-BE32-E72D297353CC}">
              <c16:uniqueId val="{00000000-0EFF-47DF-B5FF-C84DA0C25A77}"/>
            </c:ext>
          </c:extLst>
        </c:ser>
        <c:dLbls>
          <c:showLegendKey val="0"/>
          <c:showVal val="0"/>
          <c:showCatName val="0"/>
          <c:showSerName val="0"/>
          <c:showPercent val="0"/>
          <c:showBubbleSize val="0"/>
        </c:dLbls>
        <c:gapWidth val="219"/>
        <c:overlap val="-27"/>
        <c:axId val="622825856"/>
        <c:axId val="1302427856"/>
      </c:barChart>
      <c:catAx>
        <c:axId val="622825856"/>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 CENTRES</a:t>
                </a:r>
              </a:p>
            </c:rich>
          </c:tx>
          <c:layout>
            <c:manualLayout>
              <c:xMode val="edge"/>
              <c:yMode val="edge"/>
              <c:x val="0.44215847779104389"/>
              <c:y val="0.9157174103237095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302427856"/>
        <c:crosses val="autoZero"/>
        <c:auto val="1"/>
        <c:lblAlgn val="ctr"/>
        <c:lblOffset val="100"/>
        <c:noMultiLvlLbl val="0"/>
      </c:catAx>
      <c:valAx>
        <c:axId val="1302427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82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COSTS</a:t>
            </a:r>
            <a:r>
              <a:rPr lang="en-US" b="1" baseline="0"/>
              <a:t> PER COST CENTRE (KOOTHA)</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Sheet2!$A$6</c:f>
              <c:strCache>
                <c:ptCount val="1"/>
                <c:pt idx="0">
                  <c:v>Kootha</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Sheet2!$B$5:$E$5</c:f>
              <c:strCache>
                <c:ptCount val="4"/>
                <c:pt idx="0">
                  <c:v>Chemical Costs</c:v>
                </c:pt>
                <c:pt idx="1">
                  <c:v>Facility Costs</c:v>
                </c:pt>
                <c:pt idx="2">
                  <c:v>Labour Costs</c:v>
                </c:pt>
                <c:pt idx="3">
                  <c:v>Operational Maintenance Costs</c:v>
                </c:pt>
              </c:strCache>
            </c:strRef>
          </c:cat>
          <c:val>
            <c:numRef>
              <c:f>Sheet2!$B$6:$E$6</c:f>
              <c:numCache>
                <c:formatCode>"$"#,##0.00</c:formatCode>
                <c:ptCount val="4"/>
                <c:pt idx="0">
                  <c:v>10125517.9836525</c:v>
                </c:pt>
                <c:pt idx="1">
                  <c:v>11801303.01125</c:v>
                </c:pt>
                <c:pt idx="2">
                  <c:v>15553428.2853125</c:v>
                </c:pt>
                <c:pt idx="3">
                  <c:v>13743574.812112501</c:v>
                </c:pt>
              </c:numCache>
            </c:numRef>
          </c:val>
          <c:extLst>
            <c:ext xmlns:c16="http://schemas.microsoft.com/office/drawing/2014/chart" uri="{C3380CC4-5D6E-409C-BE32-E72D297353CC}">
              <c16:uniqueId val="{00000000-7714-45A8-978D-9892F06DA147}"/>
            </c:ext>
          </c:extLst>
        </c:ser>
        <c:dLbls>
          <c:dLblPos val="outEnd"/>
          <c:showLegendKey val="0"/>
          <c:showVal val="1"/>
          <c:showCatName val="0"/>
          <c:showSerName val="0"/>
          <c:showPercent val="0"/>
          <c:showBubbleSize val="0"/>
        </c:dLbls>
        <c:gapWidth val="170"/>
        <c:overlap val="-27"/>
        <c:axId val="1521159648"/>
        <c:axId val="1227445696"/>
      </c:barChart>
      <c:catAx>
        <c:axId val="1521159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COST CENTRES</a:t>
                </a:r>
              </a:p>
            </c:rich>
          </c:tx>
          <c:layout>
            <c:manualLayout>
              <c:xMode val="edge"/>
              <c:yMode val="edge"/>
              <c:x val="0.43816511572417083"/>
              <c:y val="0.8745487999567064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445696"/>
        <c:crosses val="autoZero"/>
        <c:auto val="1"/>
        <c:lblAlgn val="ctr"/>
        <c:lblOffset val="100"/>
        <c:noMultiLvlLbl val="0"/>
      </c:catAx>
      <c:valAx>
        <c:axId val="1227445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COSTS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159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COSTS PER COST CENTRE (SURJEK)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Sheet2!$A$30</c:f>
              <c:strCache>
                <c:ptCount val="1"/>
                <c:pt idx="0">
                  <c:v>Surjek</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Sheet2!$B$29:$E$29</c:f>
              <c:strCache>
                <c:ptCount val="4"/>
                <c:pt idx="0">
                  <c:v>Chemical Costs</c:v>
                </c:pt>
                <c:pt idx="1">
                  <c:v>Facility Costs</c:v>
                </c:pt>
                <c:pt idx="2">
                  <c:v>Labour Costs</c:v>
                </c:pt>
                <c:pt idx="3">
                  <c:v>Operational Maintenance Costs</c:v>
                </c:pt>
              </c:strCache>
            </c:strRef>
          </c:cat>
          <c:val>
            <c:numRef>
              <c:f>Sheet2!$B$30:$E$30</c:f>
              <c:numCache>
                <c:formatCode>"$"#,##0.00</c:formatCode>
                <c:ptCount val="4"/>
                <c:pt idx="0">
                  <c:v>46326012.775156796</c:v>
                </c:pt>
                <c:pt idx="1">
                  <c:v>42465511.710560411</c:v>
                </c:pt>
                <c:pt idx="2">
                  <c:v>42136369.189600006</c:v>
                </c:pt>
                <c:pt idx="3">
                  <c:v>48391205.364648603</c:v>
                </c:pt>
              </c:numCache>
            </c:numRef>
          </c:val>
          <c:extLst>
            <c:ext xmlns:c16="http://schemas.microsoft.com/office/drawing/2014/chart" uri="{C3380CC4-5D6E-409C-BE32-E72D297353CC}">
              <c16:uniqueId val="{00000000-2FD2-49AF-A8B9-924DDF883DFF}"/>
            </c:ext>
          </c:extLst>
        </c:ser>
        <c:dLbls>
          <c:dLblPos val="outEnd"/>
          <c:showLegendKey val="0"/>
          <c:showVal val="1"/>
          <c:showCatName val="0"/>
          <c:showSerName val="0"/>
          <c:showPercent val="0"/>
          <c:showBubbleSize val="0"/>
        </c:dLbls>
        <c:gapWidth val="170"/>
        <c:overlap val="-27"/>
        <c:axId val="1341296256"/>
        <c:axId val="1302433680"/>
      </c:barChart>
      <c:catAx>
        <c:axId val="1341296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COST CENTRES</a:t>
                </a:r>
              </a:p>
            </c:rich>
          </c:tx>
          <c:layout>
            <c:manualLayout>
              <c:xMode val="edge"/>
              <c:yMode val="edge"/>
              <c:x val="0.41336001749781276"/>
              <c:y val="0.8442129629629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433680"/>
        <c:crosses val="autoZero"/>
        <c:auto val="1"/>
        <c:lblAlgn val="ctr"/>
        <c:lblOffset val="100"/>
        <c:noMultiLvlLbl val="0"/>
      </c:catAx>
      <c:valAx>
        <c:axId val="1302433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COSTS</a:t>
                </a:r>
              </a:p>
            </c:rich>
          </c:tx>
          <c:layout>
            <c:manualLayout>
              <c:xMode val="edge"/>
              <c:yMode val="edge"/>
              <c:x val="2.7777777777777776E-2"/>
              <c:y val="0.3534758675998833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2962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COST BY COST CENTRE (JUTIK)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Sheet2!$A$40</c:f>
              <c:strCache>
                <c:ptCount val="1"/>
                <c:pt idx="0">
                  <c:v>Jutik</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Sheet2!$B$39:$E$39</c:f>
              <c:strCache>
                <c:ptCount val="4"/>
                <c:pt idx="0">
                  <c:v>Chemical Costs</c:v>
                </c:pt>
                <c:pt idx="1">
                  <c:v>Facility Costs</c:v>
                </c:pt>
                <c:pt idx="2">
                  <c:v>Labour Costs</c:v>
                </c:pt>
                <c:pt idx="3">
                  <c:v>Operational Maintenance Costs</c:v>
                </c:pt>
              </c:strCache>
            </c:strRef>
          </c:cat>
          <c:val>
            <c:numRef>
              <c:f>Sheet2!$B$40:$E$40</c:f>
              <c:numCache>
                <c:formatCode>"$"#,##0.00</c:formatCode>
                <c:ptCount val="4"/>
                <c:pt idx="0">
                  <c:v>21961819.498855628</c:v>
                </c:pt>
                <c:pt idx="1">
                  <c:v>20865604.366132494</c:v>
                </c:pt>
                <c:pt idx="2">
                  <c:v>29638834.095899995</c:v>
                </c:pt>
                <c:pt idx="3">
                  <c:v>18257231.318917505</c:v>
                </c:pt>
              </c:numCache>
            </c:numRef>
          </c:val>
          <c:extLst>
            <c:ext xmlns:c16="http://schemas.microsoft.com/office/drawing/2014/chart" uri="{C3380CC4-5D6E-409C-BE32-E72D297353CC}">
              <c16:uniqueId val="{00000000-03A1-40E1-9A26-4DA4941B6F90}"/>
            </c:ext>
          </c:extLst>
        </c:ser>
        <c:dLbls>
          <c:dLblPos val="outEnd"/>
          <c:showLegendKey val="0"/>
          <c:showVal val="1"/>
          <c:showCatName val="0"/>
          <c:showSerName val="0"/>
          <c:showPercent val="0"/>
          <c:showBubbleSize val="0"/>
        </c:dLbls>
        <c:gapWidth val="170"/>
        <c:overlap val="-27"/>
        <c:axId val="1472556864"/>
        <c:axId val="1312697200"/>
      </c:barChart>
      <c:catAx>
        <c:axId val="1472556864"/>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COST CENTRES</a:t>
                </a:r>
              </a:p>
            </c:rich>
          </c:tx>
          <c:layout>
            <c:manualLayout>
              <c:xMode val="edge"/>
              <c:yMode val="edge"/>
              <c:x val="0.43640857392825899"/>
              <c:y val="0.86016185476815399"/>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2697200"/>
        <c:crosses val="autoZero"/>
        <c:auto val="1"/>
        <c:lblAlgn val="ctr"/>
        <c:lblOffset val="100"/>
        <c:noMultiLvlLbl val="0"/>
      </c:catAx>
      <c:valAx>
        <c:axId val="1312697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COSTS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5568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MONTHLY REVENUE PER PROFIT CENTRE (SURJEK UNIT)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'Revenue Analysis'!$C$37</c:f>
              <c:strCache>
                <c:ptCount val="1"/>
                <c:pt idx="0">
                  <c:v>001 Private Water Hedge Sales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Analysis'!$D$37:$P$37</c:f>
              <c:numCache>
                <c:formatCode>"$"#,##0.00;[Red]\-"$"#,##0.00</c:formatCode>
                <c:ptCount val="13"/>
                <c:pt idx="1">
                  <c:v>7220021.2387499996</c:v>
                </c:pt>
                <c:pt idx="2">
                  <c:v>6085131.0149999997</c:v>
                </c:pt>
                <c:pt idx="3">
                  <c:v>6723291.7162500005</c:v>
                </c:pt>
                <c:pt idx="4">
                  <c:v>6313180.5299999993</c:v>
                </c:pt>
                <c:pt idx="5">
                  <c:v>5763708.6674999995</c:v>
                </c:pt>
                <c:pt idx="6">
                  <c:v>6484566.5099999998</c:v>
                </c:pt>
                <c:pt idx="7">
                  <c:v>9314190.6750000007</c:v>
                </c:pt>
                <c:pt idx="8">
                  <c:v>6750396.1374999993</c:v>
                </c:pt>
                <c:pt idx="9">
                  <c:v>8185283.6587499995</c:v>
                </c:pt>
                <c:pt idx="10">
                  <c:v>6778514.602500001</c:v>
                </c:pt>
                <c:pt idx="11">
                  <c:v>6094707.7050000001</c:v>
                </c:pt>
                <c:pt idx="12">
                  <c:v>6735069.6974999998</c:v>
                </c:pt>
              </c:numCache>
            </c:numRef>
          </c:val>
          <c:smooth val="0"/>
          <c:extLst>
            <c:ext xmlns:c16="http://schemas.microsoft.com/office/drawing/2014/chart" uri="{C3380CC4-5D6E-409C-BE32-E72D297353CC}">
              <c16:uniqueId val="{00000004-CF2A-4A29-B902-53E71A9E4A69}"/>
            </c:ext>
          </c:extLst>
        </c:ser>
        <c:ser>
          <c:idx val="5"/>
          <c:order val="5"/>
          <c:tx>
            <c:strRef>
              <c:f>'Revenue Analysis'!$C$38</c:f>
              <c:strCache>
                <c:ptCount val="1"/>
                <c:pt idx="0">
                  <c:v>002 Public Sales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Analysis'!$D$38:$P$38</c:f>
              <c:numCache>
                <c:formatCode>"$"#,##0.00;[Red]\-"$"#,##0.00</c:formatCode>
                <c:ptCount val="13"/>
                <c:pt idx="1">
                  <c:v>5968550.8906999994</c:v>
                </c:pt>
                <c:pt idx="2">
                  <c:v>5030374.9724000003</c:v>
                </c:pt>
                <c:pt idx="3">
                  <c:v>5557921.1521000005</c:v>
                </c:pt>
                <c:pt idx="4">
                  <c:v>5218895.9047999997</c:v>
                </c:pt>
                <c:pt idx="5">
                  <c:v>4764665.8318000007</c:v>
                </c:pt>
                <c:pt idx="6">
                  <c:v>5360574.9815999996</c:v>
                </c:pt>
                <c:pt idx="7">
                  <c:v>7699730.9580000006</c:v>
                </c:pt>
                <c:pt idx="8">
                  <c:v>6985660.807</c:v>
                </c:pt>
                <c:pt idx="9">
                  <c:v>6766501.1579</c:v>
                </c:pt>
                <c:pt idx="10">
                  <c:v>6603572.0713999998</c:v>
                </c:pt>
                <c:pt idx="11">
                  <c:v>5038291.7028000001</c:v>
                </c:pt>
                <c:pt idx="12">
                  <c:v>5567657.6166000003</c:v>
                </c:pt>
              </c:numCache>
            </c:numRef>
          </c:val>
          <c:smooth val="0"/>
          <c:extLst>
            <c:ext xmlns:c16="http://schemas.microsoft.com/office/drawing/2014/chart" uri="{C3380CC4-5D6E-409C-BE32-E72D297353CC}">
              <c16:uniqueId val="{00000005-CF2A-4A29-B902-53E71A9E4A69}"/>
            </c:ext>
          </c:extLst>
        </c:ser>
        <c:ser>
          <c:idx val="6"/>
          <c:order val="6"/>
          <c:tx>
            <c:strRef>
              <c:f>'Revenue Analysis'!$C$39</c:f>
              <c:strCache>
                <c:ptCount val="1"/>
                <c:pt idx="0">
                  <c:v>003 Residential Sales</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Analysis'!$D$39:$P$39</c:f>
              <c:numCache>
                <c:formatCode>"$"#,##0.00;[Red]\-"$"#,##0.00</c:formatCode>
                <c:ptCount val="13"/>
                <c:pt idx="1">
                  <c:v>4139478.8435499985</c:v>
                </c:pt>
                <c:pt idx="2">
                  <c:v>3488808.4485999988</c:v>
                </c:pt>
                <c:pt idx="3">
                  <c:v>3854687.2506499989</c:v>
                </c:pt>
                <c:pt idx="4">
                  <c:v>3619556.8371999986</c:v>
                </c:pt>
                <c:pt idx="5">
                  <c:v>3304526.302699999</c:v>
                </c:pt>
                <c:pt idx="6">
                  <c:v>3717818.1323999991</c:v>
                </c:pt>
                <c:pt idx="7">
                  <c:v>5340135.9869999988</c:v>
                </c:pt>
                <c:pt idx="8">
                  <c:v>4844893.7854999984</c:v>
                </c:pt>
                <c:pt idx="9">
                  <c:v>4692895.9643499991</c:v>
                </c:pt>
                <c:pt idx="10">
                  <c:v>4886348.3721000003</c:v>
                </c:pt>
                <c:pt idx="11">
                  <c:v>3494299.084199999</c:v>
                </c:pt>
                <c:pt idx="12">
                  <c:v>3861439.9598999987</c:v>
                </c:pt>
              </c:numCache>
            </c:numRef>
          </c:val>
          <c:smooth val="0"/>
          <c:extLst>
            <c:ext xmlns:c16="http://schemas.microsoft.com/office/drawing/2014/chart" uri="{C3380CC4-5D6E-409C-BE32-E72D297353CC}">
              <c16:uniqueId val="{00000006-CF2A-4A29-B902-53E71A9E4A69}"/>
            </c:ext>
          </c:extLst>
        </c:ser>
        <c:dLbls>
          <c:showLegendKey val="0"/>
          <c:showVal val="0"/>
          <c:showCatName val="0"/>
          <c:showSerName val="0"/>
          <c:showPercent val="0"/>
          <c:showBubbleSize val="0"/>
        </c:dLbls>
        <c:marker val="1"/>
        <c:smooth val="0"/>
        <c:axId val="1380112543"/>
        <c:axId val="1067111423"/>
        <c:extLst>
          <c:ext xmlns:c15="http://schemas.microsoft.com/office/drawing/2012/chart" uri="{02D57815-91ED-43cb-92C2-25804820EDAC}">
            <c15:filteredLineSeries>
              <c15:ser>
                <c:idx val="0"/>
                <c:order val="0"/>
                <c:tx>
                  <c:strRef>
                    <c:extLst>
                      <c:ext uri="{02D57815-91ED-43cb-92C2-25804820EDAC}">
                        <c15:formulaRef>
                          <c15:sqref>'Revenue Analysis'!$C$33</c15:sqref>
                        </c15:formulaRef>
                      </c:ext>
                    </c:extLst>
                    <c:strCache>
                      <c:ptCount val="1"/>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c:ext uri="{02D57815-91ED-43cb-92C2-25804820EDAC}">
                        <c15:formulaRef>
                          <c15:sqref>'Revenue Analysis'!$D$33:$P$33</c15:sqref>
                        </c15:formulaRef>
                      </c:ext>
                    </c:extLst>
                    <c:numCache>
                      <c:formatCode>General</c:formatCode>
                      <c:ptCount val="13"/>
                    </c:numCache>
                  </c:numRef>
                </c:val>
                <c:smooth val="0"/>
                <c:extLst>
                  <c:ext xmlns:c16="http://schemas.microsoft.com/office/drawing/2014/chart" uri="{C3380CC4-5D6E-409C-BE32-E72D297353CC}">
                    <c16:uniqueId val="{00000000-CF2A-4A29-B902-53E71A9E4A69}"/>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'Revenue Analysis'!$C$34</c15:sqref>
                        </c15:formulaRef>
                      </c:ext>
                    </c:extLst>
                    <c:strCache>
                      <c:ptCount val="1"/>
                      <c:pt idx="0">
                        <c:v>001 Private Water Hedge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xmlns:c15="http://schemas.microsoft.com/office/drawing/2012/chart">
                      <c:ext xmlns:c15="http://schemas.microsoft.com/office/drawing/2012/char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xmlns:c15="http://schemas.microsoft.com/office/drawing/2012/chart">
                      <c:ext xmlns:c15="http://schemas.microsoft.com/office/drawing/2012/chart" uri="{02D57815-91ED-43cb-92C2-25804820EDAC}">
                        <c15:formulaRef>
                          <c15:sqref>'Revenue Analysis'!$D$34:$P$34</c15:sqref>
                        </c15:formulaRef>
                      </c:ext>
                    </c:extLst>
                    <c:numCache>
                      <c:formatCode>"$"#,##0.00;[Red]\-"$"#,##0.00</c:formatCode>
                      <c:ptCount val="13"/>
                      <c:pt idx="1">
                        <c:v>3094536.9986999994</c:v>
                      </c:pt>
                      <c:pt idx="2">
                        <c:v>2980521.8105250001</c:v>
                      </c:pt>
                      <c:pt idx="3">
                        <c:v>2752413.7409999999</c:v>
                      </c:pt>
                      <c:pt idx="4">
                        <c:v>2732151.9371999996</c:v>
                      </c:pt>
                      <c:pt idx="5">
                        <c:v>2885028.0122999996</c:v>
                      </c:pt>
                      <c:pt idx="6">
                        <c:v>2815308.3782250006</c:v>
                      </c:pt>
                      <c:pt idx="7">
                        <c:v>4092821.3597249994</c:v>
                      </c:pt>
                      <c:pt idx="8">
                        <c:v>3622839.5636999998</c:v>
                      </c:pt>
                      <c:pt idx="9">
                        <c:v>3818238.1009499999</c:v>
                      </c:pt>
                      <c:pt idx="10">
                        <c:v>2789853.534825</c:v>
                      </c:pt>
                      <c:pt idx="11">
                        <c:v>2822646.2911499999</c:v>
                      </c:pt>
                      <c:pt idx="12">
                        <c:v>2712379.18035</c:v>
                      </c:pt>
                    </c:numCache>
                  </c:numRef>
                </c:val>
                <c:smooth val="0"/>
                <c:extLst xmlns:c15="http://schemas.microsoft.com/office/drawing/2012/chart">
                  <c:ext xmlns:c16="http://schemas.microsoft.com/office/drawing/2014/chart" uri="{C3380CC4-5D6E-409C-BE32-E72D297353CC}">
                    <c16:uniqueId val="{00000001-CF2A-4A29-B902-53E71A9E4A69}"/>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'Revenue Analysis'!$C$35</c15:sqref>
                        </c15:formulaRef>
                      </c:ext>
                    </c:extLst>
                    <c:strCache>
                      <c:ptCount val="1"/>
                      <c:pt idx="0">
                        <c:v>002 Public Sales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xmlns:c15="http://schemas.microsoft.com/office/drawing/2012/chart">
                      <c:ext xmlns:c15="http://schemas.microsoft.com/office/drawing/2012/char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xmlns:c15="http://schemas.microsoft.com/office/drawing/2012/chart">
                      <c:ext xmlns:c15="http://schemas.microsoft.com/office/drawing/2012/chart" uri="{02D57815-91ED-43cb-92C2-25804820EDAC}">
                        <c15:formulaRef>
                          <c15:sqref>'Revenue Analysis'!$D$35:$P$35</c15:sqref>
                        </c15:formulaRef>
                      </c:ext>
                    </c:extLst>
                    <c:numCache>
                      <c:formatCode>"$"#,##0.00;[Red]\-"$"#,##0.00</c:formatCode>
                      <c:ptCount val="13"/>
                      <c:pt idx="1">
                        <c:v>1523285.8376100748</c:v>
                      </c:pt>
                      <c:pt idx="2">
                        <c:v>1467161.8612309312</c:v>
                      </c:pt>
                      <c:pt idx="3">
                        <c:v>1354875.66400725</c:v>
                      </c:pt>
                      <c:pt idx="4">
                        <c:v>1344901.7910867</c:v>
                      </c:pt>
                      <c:pt idx="5">
                        <c:v>1420155.039054675</c:v>
                      </c:pt>
                      <c:pt idx="6">
                        <c:v>1385835.5491812564</c:v>
                      </c:pt>
                      <c:pt idx="7">
                        <c:v>2014691.3143246307</c:v>
                      </c:pt>
                      <c:pt idx="8">
                        <c:v>1783342.7752313251</c:v>
                      </c:pt>
                      <c:pt idx="9">
                        <c:v>1879527.7051926372</c:v>
                      </c:pt>
                      <c:pt idx="10">
                        <c:v>1373305.4025176065</c:v>
                      </c:pt>
                      <c:pt idx="11">
                        <c:v>1389447.6368185873</c:v>
                      </c:pt>
                      <c:pt idx="12">
                        <c:v>1335168.6515272874</c:v>
                      </c:pt>
                    </c:numCache>
                  </c:numRef>
                </c:val>
                <c:smooth val="0"/>
                <c:extLst xmlns:c15="http://schemas.microsoft.com/office/drawing/2012/chart">
                  <c:ext xmlns:c16="http://schemas.microsoft.com/office/drawing/2014/chart" uri="{C3380CC4-5D6E-409C-BE32-E72D297353CC}">
                    <c16:uniqueId val="{00000002-CF2A-4A29-B902-53E71A9E4A69}"/>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'Revenue Analysis'!$C$36</c15:sqref>
                        </c15:formulaRef>
                      </c:ext>
                    </c:extLst>
                    <c:strCache>
                      <c:ptCount val="1"/>
                      <c:pt idx="0">
                        <c:v>003 Residential Sales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xmlns:c15="http://schemas.microsoft.com/office/drawing/2012/chart">
                      <c:ext xmlns:c15="http://schemas.microsoft.com/office/drawing/2012/char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xmlns:c15="http://schemas.microsoft.com/office/drawing/2012/chart">
                      <c:ext xmlns:c15="http://schemas.microsoft.com/office/drawing/2012/chart" uri="{02D57815-91ED-43cb-92C2-25804820EDAC}">
                        <c15:formulaRef>
                          <c15:sqref>'Revenue Analysis'!$D$36:$P$36</c15:sqref>
                        </c15:formulaRef>
                      </c:ext>
                    </c:extLst>
                    <c:numCache>
                      <c:formatCode>"$"#,##0.00;[Red]\-"$"#,##0.00</c:formatCode>
                      <c:ptCount val="13"/>
                      <c:pt idx="1">
                        <c:v>1296758.36136</c:v>
                      </c:pt>
                      <c:pt idx="2">
                        <c:v>1248980.56822</c:v>
                      </c:pt>
                      <c:pt idx="3">
                        <c:v>1153392.4247999999</c:v>
                      </c:pt>
                      <c:pt idx="4">
                        <c:v>1144901.76416</c:v>
                      </c:pt>
                      <c:pt idx="5">
                        <c:v>1208964.11944</c:v>
                      </c:pt>
                      <c:pt idx="6">
                        <c:v>1179748.2727800002</c:v>
                      </c:pt>
                      <c:pt idx="7">
                        <c:v>1715087.0459799999</c:v>
                      </c:pt>
                      <c:pt idx="8">
                        <c:v>1518142.2933600002</c:v>
                      </c:pt>
                      <c:pt idx="9">
                        <c:v>1600023.58516</c:v>
                      </c:pt>
                      <c:pt idx="10">
                        <c:v>1169081.4812600003</c:v>
                      </c:pt>
                      <c:pt idx="11">
                        <c:v>1182823.2077200001</c:v>
                      </c:pt>
                      <c:pt idx="12">
                        <c:v>1136616.0374800002</c:v>
                      </c:pt>
                    </c:numCache>
                  </c:numRef>
                </c:val>
                <c:smooth val="0"/>
                <c:extLst xmlns:c15="http://schemas.microsoft.com/office/drawing/2012/chart">
                  <c:ext xmlns:c16="http://schemas.microsoft.com/office/drawing/2014/chart" uri="{C3380CC4-5D6E-409C-BE32-E72D297353CC}">
                    <c16:uniqueId val="{00000003-CF2A-4A29-B902-53E71A9E4A69}"/>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'Revenue Analysis'!$C$40</c15:sqref>
                        </c15:formulaRef>
                      </c:ext>
                    </c:extLst>
                    <c:strCache>
                      <c:ptCount val="1"/>
                      <c:pt idx="0">
                        <c:v>001 Private Water Hedge Sales</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extLst xmlns:c15="http://schemas.microsoft.com/office/drawing/2012/chart">
                      <c:ext xmlns:c15="http://schemas.microsoft.com/office/drawing/2012/char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xmlns:c15="http://schemas.microsoft.com/office/drawing/2012/chart">
                      <c:ext xmlns:c15="http://schemas.microsoft.com/office/drawing/2012/chart" uri="{02D57815-91ED-43cb-92C2-25804820EDAC}">
                        <c15:formulaRef>
                          <c15:sqref>'Revenue Analysis'!$D$40:$P$40</c15:sqref>
                        </c15:formulaRef>
                      </c:ext>
                    </c:extLst>
                    <c:numCache>
                      <c:formatCode>"$"#,##0.00;[Red]\-"$"#,##0.00</c:formatCode>
                      <c:ptCount val="13"/>
                      <c:pt idx="1">
                        <c:v>5298686.1637500003</c:v>
                      </c:pt>
                      <c:pt idx="2">
                        <c:v>5854268.2837499995</c:v>
                      </c:pt>
                      <c:pt idx="3">
                        <c:v>5098113.7162500005</c:v>
                      </c:pt>
                      <c:pt idx="4">
                        <c:v>4506567.6112500001</c:v>
                      </c:pt>
                      <c:pt idx="5">
                        <c:v>4950718.5187500007</c:v>
                      </c:pt>
                      <c:pt idx="6">
                        <c:v>4219638.2549999999</c:v>
                      </c:pt>
                      <c:pt idx="7">
                        <c:v>6454620.584999999</c:v>
                      </c:pt>
                      <c:pt idx="8">
                        <c:v>6573684.678749999</c:v>
                      </c:pt>
                      <c:pt idx="9">
                        <c:v>5896579.8487499999</c:v>
                      </c:pt>
                      <c:pt idx="10">
                        <c:v>6254734.0800000001</c:v>
                      </c:pt>
                      <c:pt idx="11">
                        <c:v>6161098.0612500003</c:v>
                      </c:pt>
                      <c:pt idx="12">
                        <c:v>6591800.7712500002</c:v>
                      </c:pt>
                    </c:numCache>
                  </c:numRef>
                </c:val>
                <c:smooth val="0"/>
                <c:extLst xmlns:c15="http://schemas.microsoft.com/office/drawing/2012/chart">
                  <c:ext xmlns:c16="http://schemas.microsoft.com/office/drawing/2014/chart" uri="{C3380CC4-5D6E-409C-BE32-E72D297353CC}">
                    <c16:uniqueId val="{00000007-CF2A-4A29-B902-53E71A9E4A69}"/>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'Revenue Analysis'!$C$41</c15:sqref>
                        </c15:formulaRef>
                      </c:ext>
                    </c:extLst>
                    <c:strCache>
                      <c:ptCount val="1"/>
                      <c:pt idx="0">
                        <c:v>002 Public Sales</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extLst xmlns:c15="http://schemas.microsoft.com/office/drawing/2012/chart">
                      <c:ext xmlns:c15="http://schemas.microsoft.com/office/drawing/2012/char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xmlns:c15="http://schemas.microsoft.com/office/drawing/2012/chart">
                      <c:ext xmlns:c15="http://schemas.microsoft.com/office/drawing/2012/chart" uri="{02D57815-91ED-43cb-92C2-25804820EDAC}">
                        <c15:formulaRef>
                          <c15:sqref>'Revenue Analysis'!$D$41:$P$41</c15:sqref>
                        </c15:formulaRef>
                      </c:ext>
                    </c:extLst>
                    <c:numCache>
                      <c:formatCode>"$"#,##0.00;[Red]\-"$"#,##0.00</c:formatCode>
                      <c:ptCount val="13"/>
                      <c:pt idx="1">
                        <c:v>4380247.2286999999</c:v>
                      </c:pt>
                      <c:pt idx="2">
                        <c:v>3839528.4479</c:v>
                      </c:pt>
                      <c:pt idx="3">
                        <c:v>5214440.6721000001</c:v>
                      </c:pt>
                      <c:pt idx="4">
                        <c:v>4725429.2253</c:v>
                      </c:pt>
                      <c:pt idx="5">
                        <c:v>4092593.9755000006</c:v>
                      </c:pt>
                      <c:pt idx="6">
                        <c:v>4488234.2907999996</c:v>
                      </c:pt>
                      <c:pt idx="7">
                        <c:v>5335819.6836000001</c:v>
                      </c:pt>
                      <c:pt idx="8">
                        <c:v>5434246.0011</c:v>
                      </c:pt>
                      <c:pt idx="9">
                        <c:v>4874506.0082999999</c:v>
                      </c:pt>
                      <c:pt idx="10">
                        <c:v>5170580.1728000008</c:v>
                      </c:pt>
                      <c:pt idx="11">
                        <c:v>5093174.3973000003</c:v>
                      </c:pt>
                      <c:pt idx="12">
                        <c:v>5449221.9709000001</c:v>
                      </c:pt>
                    </c:numCache>
                  </c:numRef>
                </c:val>
                <c:smooth val="0"/>
                <c:extLst xmlns:c15="http://schemas.microsoft.com/office/drawing/2012/chart">
                  <c:ext xmlns:c16="http://schemas.microsoft.com/office/drawing/2014/chart" uri="{C3380CC4-5D6E-409C-BE32-E72D297353CC}">
                    <c16:uniqueId val="{00000008-CF2A-4A29-B902-53E71A9E4A69}"/>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'Revenue Analysis'!$C$42</c15:sqref>
                        </c15:formulaRef>
                      </c:ext>
                    </c:extLst>
                    <c:strCache>
                      <c:ptCount val="1"/>
                      <c:pt idx="0">
                        <c:v>003 Residential Sales</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extLst xmlns:c15="http://schemas.microsoft.com/office/drawing/2012/chart">
                      <c:ext xmlns:c15="http://schemas.microsoft.com/office/drawing/2012/char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xmlns:c15="http://schemas.microsoft.com/office/drawing/2012/chart">
                      <c:ext xmlns:c15="http://schemas.microsoft.com/office/drawing/2012/chart" uri="{02D57815-91ED-43cb-92C2-25804820EDAC}">
                        <c15:formulaRef>
                          <c15:sqref>'Revenue Analysis'!$D$42:$P$42</c15:sqref>
                        </c15:formulaRef>
                      </c:ext>
                    </c:extLst>
                    <c:numCache>
                      <c:formatCode>"$"#,##0.00;[Red]\-"$"#,##0.00</c:formatCode>
                      <c:ptCount val="13"/>
                      <c:pt idx="1">
                        <c:v>3037913.400549999</c:v>
                      </c:pt>
                      <c:pt idx="2">
                        <c:v>3356447.1493499991</c:v>
                      </c:pt>
                      <c:pt idx="3">
                        <c:v>2922918.5306499992</c:v>
                      </c:pt>
                      <c:pt idx="4">
                        <c:v>2583765.4304499994</c:v>
                      </c:pt>
                      <c:pt idx="5">
                        <c:v>2838411.9507499994</c:v>
                      </c:pt>
                      <c:pt idx="6">
                        <c:v>2419259.2661999995</c:v>
                      </c:pt>
                      <c:pt idx="7">
                        <c:v>3700649.1353999986</c:v>
                      </c:pt>
                      <c:pt idx="8">
                        <c:v>3768912.5491499985</c:v>
                      </c:pt>
                      <c:pt idx="9">
                        <c:v>3380705.7799499989</c:v>
                      </c:pt>
                      <c:pt idx="10">
                        <c:v>3586047.5391999991</c:v>
                      </c:pt>
                      <c:pt idx="11">
                        <c:v>3032362.88845</c:v>
                      </c:pt>
                      <c:pt idx="12">
                        <c:v>3079299.10885</c:v>
                      </c:pt>
                    </c:numCache>
                  </c:numRef>
                </c:val>
                <c:smooth val="0"/>
                <c:extLst xmlns:c15="http://schemas.microsoft.com/office/drawing/2012/chart">
                  <c:ext xmlns:c16="http://schemas.microsoft.com/office/drawing/2014/chart" uri="{C3380CC4-5D6E-409C-BE32-E72D297353CC}">
                    <c16:uniqueId val="{00000009-CF2A-4A29-B902-53E71A9E4A69}"/>
                  </c:ext>
                </c:extLst>
              </c15:ser>
            </c15:filteredLineSeries>
          </c:ext>
        </c:extLst>
      </c:lineChart>
      <c:dateAx>
        <c:axId val="1380112543"/>
        <c:scaling>
          <c:orientation val="minMax"/>
        </c:scaling>
        <c:delete val="0"/>
        <c:axPos val="t"/>
        <c:title>
          <c:tx>
            <c:rich>
              <a:bodyPr rot="0" spcFirstLastPara="1" vertOverflow="ellipsis" vert="horz" wrap="square" anchor="b" anchorCtr="1"/>
              <a:lstStyle/>
              <a:p>
                <a:pPr>
                  <a:defRPr sz="1200" b="1" i="0" u="none" strike="noStrike" kern="1200" baseline="0">
                    <a:solidFill>
                      <a:schemeClr val="tx1">
                        <a:lumMod val="65000"/>
                        <a:lumOff val="35000"/>
                      </a:schemeClr>
                    </a:solidFill>
                    <a:latin typeface="+mn-lt"/>
                    <a:ea typeface="+mn-ea"/>
                    <a:cs typeface="+mn-cs"/>
                  </a:defRPr>
                </a:pPr>
                <a:r>
                  <a:rPr lang="en-US" sz="1200" b="1"/>
                  <a:t>MONTH</a:t>
                </a:r>
              </a:p>
            </c:rich>
          </c:tx>
          <c:overlay val="0"/>
          <c:spPr>
            <a:noFill/>
            <a:ln>
              <a:noFill/>
            </a:ln>
            <a:effectLst/>
          </c:spPr>
          <c:txPr>
            <a:bodyPr rot="0" spcFirstLastPara="1" vertOverflow="ellipsis" vert="horz" wrap="square" anchor="b"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409]mmm\-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111423"/>
        <c:crosses val="max"/>
        <c:auto val="0"/>
        <c:lblOffset val="100"/>
        <c:baseTimeUnit val="months"/>
        <c:majorUnit val="1"/>
        <c:majorTimeUnit val="months"/>
        <c:minorUnit val="1"/>
        <c:minorTimeUnit val="months"/>
      </c:dateAx>
      <c:valAx>
        <c:axId val="1067111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REVENUE</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112543"/>
        <c:crossesAt val="41456"/>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 MCU Student Facing(SOLUTION).xlsx]Sheet1!PivotTable16</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MONTHLY REVENUE PER UNIT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Sheet1!$B$30:$B$31</c:f>
              <c:strCache>
                <c:ptCount val="1"/>
                <c:pt idx="0">
                  <c:v>Kootha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Sheet1!$A$32:$A$44</c:f>
              <c:strCache>
                <c:ptCount val="12"/>
                <c:pt idx="0">
                  <c:v>7/1/2013</c:v>
                </c:pt>
                <c:pt idx="1">
                  <c:v>8/1/2013</c:v>
                </c:pt>
                <c:pt idx="2">
                  <c:v>9/1/2013</c:v>
                </c:pt>
                <c:pt idx="3">
                  <c:v>10/1/2013</c:v>
                </c:pt>
                <c:pt idx="4">
                  <c:v>11/1/2013</c:v>
                </c:pt>
                <c:pt idx="5">
                  <c:v>12/1/2013</c:v>
                </c:pt>
                <c:pt idx="6">
                  <c:v>1/1/2014</c:v>
                </c:pt>
                <c:pt idx="7">
                  <c:v>2/1/2014</c:v>
                </c:pt>
                <c:pt idx="8">
                  <c:v>3/1/2014</c:v>
                </c:pt>
                <c:pt idx="9">
                  <c:v>4/1/2014</c:v>
                </c:pt>
                <c:pt idx="10">
                  <c:v>5/1/2014</c:v>
                </c:pt>
                <c:pt idx="11">
                  <c:v>6/1/2014</c:v>
                </c:pt>
              </c:strCache>
            </c:strRef>
          </c:cat>
          <c:val>
            <c:numRef>
              <c:f>Sheet1!$B$32:$B$44</c:f>
              <c:numCache>
                <c:formatCode>"$"#,##0.00</c:formatCode>
                <c:ptCount val="12"/>
                <c:pt idx="0">
                  <c:v>5914581.1976700742</c:v>
                </c:pt>
                <c:pt idx="1">
                  <c:v>5696664.2399759311</c:v>
                </c:pt>
                <c:pt idx="2">
                  <c:v>5260681.8298072498</c:v>
                </c:pt>
                <c:pt idx="3">
                  <c:v>5221955.4924466992</c:v>
                </c:pt>
                <c:pt idx="4">
                  <c:v>5514147.1707946751</c:v>
                </c:pt>
                <c:pt idx="5">
                  <c:v>5380892.2001862573</c:v>
                </c:pt>
                <c:pt idx="6">
                  <c:v>7822599.7200296307</c:v>
                </c:pt>
                <c:pt idx="7">
                  <c:v>6924324.6322913244</c:v>
                </c:pt>
                <c:pt idx="8">
                  <c:v>7297789.3913026378</c:v>
                </c:pt>
                <c:pt idx="9">
                  <c:v>5332240.4186026063</c:v>
                </c:pt>
                <c:pt idx="10">
                  <c:v>5394917.135688588</c:v>
                </c:pt>
                <c:pt idx="11">
                  <c:v>5184163.8693572879</c:v>
                </c:pt>
              </c:numCache>
            </c:numRef>
          </c:val>
          <c:smooth val="0"/>
          <c:extLst>
            <c:ext xmlns:c16="http://schemas.microsoft.com/office/drawing/2014/chart" uri="{C3380CC4-5D6E-409C-BE32-E72D297353CC}">
              <c16:uniqueId val="{00000000-2A99-402B-82F9-3D260EC3B6EC}"/>
            </c:ext>
          </c:extLst>
        </c:ser>
        <c:ser>
          <c:idx val="1"/>
          <c:order val="1"/>
          <c:tx>
            <c:strRef>
              <c:f>Sheet1!$C$30:$C$31</c:f>
              <c:strCache>
                <c:ptCount val="1"/>
                <c:pt idx="0">
                  <c:v>Jutik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Sheet1!$A$32:$A$44</c:f>
              <c:strCache>
                <c:ptCount val="12"/>
                <c:pt idx="0">
                  <c:v>7/1/2013</c:v>
                </c:pt>
                <c:pt idx="1">
                  <c:v>8/1/2013</c:v>
                </c:pt>
                <c:pt idx="2">
                  <c:v>9/1/2013</c:v>
                </c:pt>
                <c:pt idx="3">
                  <c:v>10/1/2013</c:v>
                </c:pt>
                <c:pt idx="4">
                  <c:v>11/1/2013</c:v>
                </c:pt>
                <c:pt idx="5">
                  <c:v>12/1/2013</c:v>
                </c:pt>
                <c:pt idx="6">
                  <c:v>1/1/2014</c:v>
                </c:pt>
                <c:pt idx="7">
                  <c:v>2/1/2014</c:v>
                </c:pt>
                <c:pt idx="8">
                  <c:v>3/1/2014</c:v>
                </c:pt>
                <c:pt idx="9">
                  <c:v>4/1/2014</c:v>
                </c:pt>
                <c:pt idx="10">
                  <c:v>5/1/2014</c:v>
                </c:pt>
                <c:pt idx="11">
                  <c:v>6/1/2014</c:v>
                </c:pt>
              </c:strCache>
            </c:strRef>
          </c:cat>
          <c:val>
            <c:numRef>
              <c:f>Sheet1!$C$32:$C$44</c:f>
              <c:numCache>
                <c:formatCode>"$"#,##0.00</c:formatCode>
                <c:ptCount val="12"/>
                <c:pt idx="0">
                  <c:v>12716846.793</c:v>
                </c:pt>
                <c:pt idx="1">
                  <c:v>13050243.880999997</c:v>
                </c:pt>
                <c:pt idx="2">
                  <c:v>13235472.919</c:v>
                </c:pt>
                <c:pt idx="3">
                  <c:v>11815762.267000001</c:v>
                </c:pt>
                <c:pt idx="4">
                  <c:v>11881724.445</c:v>
                </c:pt>
                <c:pt idx="5">
                  <c:v>11127131.811999999</c:v>
                </c:pt>
                <c:pt idx="6">
                  <c:v>15491089.403999997</c:v>
                </c:pt>
                <c:pt idx="7">
                  <c:v>15776843.228999998</c:v>
                </c:pt>
                <c:pt idx="8">
                  <c:v>14151791.636999998</c:v>
                </c:pt>
                <c:pt idx="9">
                  <c:v>15011361.791999999</c:v>
                </c:pt>
                <c:pt idx="10">
                  <c:v>14286635.347000001</c:v>
                </c:pt>
                <c:pt idx="11">
                  <c:v>15120321.851</c:v>
                </c:pt>
              </c:numCache>
            </c:numRef>
          </c:val>
          <c:smooth val="0"/>
          <c:extLst>
            <c:ext xmlns:c16="http://schemas.microsoft.com/office/drawing/2014/chart" uri="{C3380CC4-5D6E-409C-BE32-E72D297353CC}">
              <c16:uniqueId val="{00000001-2A99-402B-82F9-3D260EC3B6EC}"/>
            </c:ext>
          </c:extLst>
        </c:ser>
        <c:ser>
          <c:idx val="2"/>
          <c:order val="2"/>
          <c:tx>
            <c:strRef>
              <c:f>Sheet1!$D$30:$D$31</c:f>
              <c:strCache>
                <c:ptCount val="1"/>
                <c:pt idx="0">
                  <c:v>Surjek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Sheet1!$A$32:$A$44</c:f>
              <c:strCache>
                <c:ptCount val="12"/>
                <c:pt idx="0">
                  <c:v>7/1/2013</c:v>
                </c:pt>
                <c:pt idx="1">
                  <c:v>8/1/2013</c:v>
                </c:pt>
                <c:pt idx="2">
                  <c:v>9/1/2013</c:v>
                </c:pt>
                <c:pt idx="3">
                  <c:v>10/1/2013</c:v>
                </c:pt>
                <c:pt idx="4">
                  <c:v>11/1/2013</c:v>
                </c:pt>
                <c:pt idx="5">
                  <c:v>12/1/2013</c:v>
                </c:pt>
                <c:pt idx="6">
                  <c:v>1/1/2014</c:v>
                </c:pt>
                <c:pt idx="7">
                  <c:v>2/1/2014</c:v>
                </c:pt>
                <c:pt idx="8">
                  <c:v>3/1/2014</c:v>
                </c:pt>
                <c:pt idx="9">
                  <c:v>4/1/2014</c:v>
                </c:pt>
                <c:pt idx="10">
                  <c:v>5/1/2014</c:v>
                </c:pt>
                <c:pt idx="11">
                  <c:v>6/1/2014</c:v>
                </c:pt>
              </c:strCache>
            </c:strRef>
          </c:cat>
          <c:val>
            <c:numRef>
              <c:f>Sheet1!$D$32:$D$44</c:f>
              <c:numCache>
                <c:formatCode>"$"#,##0.00</c:formatCode>
                <c:ptCount val="12"/>
                <c:pt idx="0">
                  <c:v>17328050.972999997</c:v>
                </c:pt>
                <c:pt idx="1">
                  <c:v>14604314.435999997</c:v>
                </c:pt>
                <c:pt idx="2">
                  <c:v>16135900.118999999</c:v>
                </c:pt>
                <c:pt idx="3">
                  <c:v>15151633.271999998</c:v>
                </c:pt>
                <c:pt idx="4">
                  <c:v>13832900.801999997</c:v>
                </c:pt>
                <c:pt idx="5">
                  <c:v>15562959.623999998</c:v>
                </c:pt>
                <c:pt idx="6">
                  <c:v>22354057.620000001</c:v>
                </c:pt>
                <c:pt idx="7">
                  <c:v>18580950.729999997</c:v>
                </c:pt>
                <c:pt idx="8">
                  <c:v>19644680.780999999</c:v>
                </c:pt>
                <c:pt idx="9">
                  <c:v>18268435.046</c:v>
                </c:pt>
                <c:pt idx="10">
                  <c:v>14627298.491999999</c:v>
                </c:pt>
                <c:pt idx="11">
                  <c:v>16164167.273999998</c:v>
                </c:pt>
              </c:numCache>
            </c:numRef>
          </c:val>
          <c:smooth val="0"/>
          <c:extLst>
            <c:ext xmlns:c16="http://schemas.microsoft.com/office/drawing/2014/chart" uri="{C3380CC4-5D6E-409C-BE32-E72D297353CC}">
              <c16:uniqueId val="{00000002-2A99-402B-82F9-3D260EC3B6EC}"/>
            </c:ext>
          </c:extLst>
        </c:ser>
        <c:dLbls>
          <c:showLegendKey val="0"/>
          <c:showVal val="0"/>
          <c:showCatName val="0"/>
          <c:showSerName val="0"/>
          <c:showPercent val="0"/>
          <c:showBubbleSize val="0"/>
        </c:dLbls>
        <c:marker val="1"/>
        <c:smooth val="0"/>
        <c:axId val="1362081376"/>
        <c:axId val="1215627920"/>
      </c:lineChart>
      <c:catAx>
        <c:axId val="1362081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layout>
            <c:manualLayout>
              <c:xMode val="edge"/>
              <c:yMode val="edge"/>
              <c:x val="0.47970013123359578"/>
              <c:y val="0.9203470399533392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627920"/>
        <c:crosses val="autoZero"/>
        <c:auto val="1"/>
        <c:lblAlgn val="ctr"/>
        <c:lblOffset val="100"/>
        <c:noMultiLvlLbl val="0"/>
      </c:catAx>
      <c:valAx>
        <c:axId val="1215627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081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MONTHLY REVENUE PER PROFIT CENTRE (JUTIK UNIT)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7"/>
          <c:order val="7"/>
          <c:tx>
            <c:strRef>
              <c:f>'Revenue Analysis'!$C$40</c:f>
              <c:strCache>
                <c:ptCount val="1"/>
                <c:pt idx="0">
                  <c:v>001 Private Water Hedge Sales</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Analysis'!$D$40:$P$40</c:f>
              <c:numCache>
                <c:formatCode>"$"#,##0.00;[Red]\-"$"#,##0.00</c:formatCode>
                <c:ptCount val="13"/>
                <c:pt idx="1">
                  <c:v>5298686.1637500003</c:v>
                </c:pt>
                <c:pt idx="2">
                  <c:v>5854268.2837499995</c:v>
                </c:pt>
                <c:pt idx="3">
                  <c:v>5098113.7162500005</c:v>
                </c:pt>
                <c:pt idx="4">
                  <c:v>4506567.6112500001</c:v>
                </c:pt>
                <c:pt idx="5">
                  <c:v>4950718.5187500007</c:v>
                </c:pt>
                <c:pt idx="6">
                  <c:v>4219638.2549999999</c:v>
                </c:pt>
                <c:pt idx="7">
                  <c:v>6454620.584999999</c:v>
                </c:pt>
                <c:pt idx="8">
                  <c:v>6573684.678749999</c:v>
                </c:pt>
                <c:pt idx="9">
                  <c:v>5896579.8487499999</c:v>
                </c:pt>
                <c:pt idx="10">
                  <c:v>6254734.0800000001</c:v>
                </c:pt>
                <c:pt idx="11">
                  <c:v>6161098.0612500003</c:v>
                </c:pt>
                <c:pt idx="12">
                  <c:v>6591800.7712500002</c:v>
                </c:pt>
              </c:numCache>
            </c:numRef>
          </c:val>
          <c:smooth val="0"/>
          <c:extLst xmlns:c15="http://schemas.microsoft.com/office/drawing/2012/chart">
            <c:ext xmlns:c16="http://schemas.microsoft.com/office/drawing/2014/chart" uri="{C3380CC4-5D6E-409C-BE32-E72D297353CC}">
              <c16:uniqueId val="{00000007-E394-49F2-B7EA-4A528034DF27}"/>
            </c:ext>
          </c:extLst>
        </c:ser>
        <c:ser>
          <c:idx val="8"/>
          <c:order val="8"/>
          <c:tx>
            <c:strRef>
              <c:f>'Revenue Analysis'!$C$41</c:f>
              <c:strCache>
                <c:ptCount val="1"/>
                <c:pt idx="0">
                  <c:v>002 Public Sales</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Analysis'!$D$41:$P$41</c:f>
              <c:numCache>
                <c:formatCode>"$"#,##0.00;[Red]\-"$"#,##0.00</c:formatCode>
                <c:ptCount val="13"/>
                <c:pt idx="1">
                  <c:v>4380247.2286999999</c:v>
                </c:pt>
                <c:pt idx="2">
                  <c:v>3839528.4479</c:v>
                </c:pt>
                <c:pt idx="3">
                  <c:v>5214440.6721000001</c:v>
                </c:pt>
                <c:pt idx="4">
                  <c:v>4725429.2253</c:v>
                </c:pt>
                <c:pt idx="5">
                  <c:v>4092593.9755000006</c:v>
                </c:pt>
                <c:pt idx="6">
                  <c:v>4488234.2907999996</c:v>
                </c:pt>
                <c:pt idx="7">
                  <c:v>5335819.6836000001</c:v>
                </c:pt>
                <c:pt idx="8">
                  <c:v>5434246.0011</c:v>
                </c:pt>
                <c:pt idx="9">
                  <c:v>4874506.0082999999</c:v>
                </c:pt>
                <c:pt idx="10">
                  <c:v>5170580.1728000008</c:v>
                </c:pt>
                <c:pt idx="11">
                  <c:v>5093174.3973000003</c:v>
                </c:pt>
                <c:pt idx="12">
                  <c:v>5449221.9709000001</c:v>
                </c:pt>
              </c:numCache>
            </c:numRef>
          </c:val>
          <c:smooth val="0"/>
          <c:extLst xmlns:c15="http://schemas.microsoft.com/office/drawing/2012/chart">
            <c:ext xmlns:c16="http://schemas.microsoft.com/office/drawing/2014/chart" uri="{C3380CC4-5D6E-409C-BE32-E72D297353CC}">
              <c16:uniqueId val="{00000008-E394-49F2-B7EA-4A528034DF27}"/>
            </c:ext>
          </c:extLst>
        </c:ser>
        <c:ser>
          <c:idx val="9"/>
          <c:order val="9"/>
          <c:tx>
            <c:strRef>
              <c:f>'Revenue Analysis'!$C$42</c:f>
              <c:strCache>
                <c:ptCount val="1"/>
                <c:pt idx="0">
                  <c:v>003 Residential Sales</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Analysis'!$D$42:$P$42</c:f>
              <c:numCache>
                <c:formatCode>"$"#,##0.00;[Red]\-"$"#,##0.00</c:formatCode>
                <c:ptCount val="13"/>
                <c:pt idx="1">
                  <c:v>3037913.400549999</c:v>
                </c:pt>
                <c:pt idx="2">
                  <c:v>3356447.1493499991</c:v>
                </c:pt>
                <c:pt idx="3">
                  <c:v>2922918.5306499992</c:v>
                </c:pt>
                <c:pt idx="4">
                  <c:v>2583765.4304499994</c:v>
                </c:pt>
                <c:pt idx="5">
                  <c:v>2838411.9507499994</c:v>
                </c:pt>
                <c:pt idx="6">
                  <c:v>2419259.2661999995</c:v>
                </c:pt>
                <c:pt idx="7">
                  <c:v>3700649.1353999986</c:v>
                </c:pt>
                <c:pt idx="8">
                  <c:v>3768912.5491499985</c:v>
                </c:pt>
                <c:pt idx="9">
                  <c:v>3380705.7799499989</c:v>
                </c:pt>
                <c:pt idx="10">
                  <c:v>3586047.5391999991</c:v>
                </c:pt>
                <c:pt idx="11">
                  <c:v>3032362.88845</c:v>
                </c:pt>
                <c:pt idx="12">
                  <c:v>3079299.10885</c:v>
                </c:pt>
              </c:numCache>
            </c:numRef>
          </c:val>
          <c:smooth val="0"/>
          <c:extLst xmlns:c15="http://schemas.microsoft.com/office/drawing/2012/chart">
            <c:ext xmlns:c16="http://schemas.microsoft.com/office/drawing/2014/chart" uri="{C3380CC4-5D6E-409C-BE32-E72D297353CC}">
              <c16:uniqueId val="{00000009-E394-49F2-B7EA-4A528034DF27}"/>
            </c:ext>
          </c:extLst>
        </c:ser>
        <c:dLbls>
          <c:showLegendKey val="0"/>
          <c:showVal val="0"/>
          <c:showCatName val="0"/>
          <c:showSerName val="0"/>
          <c:showPercent val="0"/>
          <c:showBubbleSize val="0"/>
        </c:dLbls>
        <c:marker val="1"/>
        <c:smooth val="0"/>
        <c:axId val="1380112543"/>
        <c:axId val="1067111423"/>
        <c:extLst>
          <c:ext xmlns:c15="http://schemas.microsoft.com/office/drawing/2012/chart" uri="{02D57815-91ED-43cb-92C2-25804820EDAC}">
            <c15:filteredLineSeries>
              <c15:ser>
                <c:idx val="0"/>
                <c:order val="0"/>
                <c:tx>
                  <c:strRef>
                    <c:extLst>
                      <c:ext uri="{02D57815-91ED-43cb-92C2-25804820EDAC}">
                        <c15:formulaRef>
                          <c15:sqref>'Revenue Analysis'!$C$33</c15:sqref>
                        </c15:formulaRef>
                      </c:ext>
                    </c:extLst>
                    <c:strCache>
                      <c:ptCount val="1"/>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c:ext uri="{02D57815-91ED-43cb-92C2-25804820EDAC}">
                        <c15:formulaRef>
                          <c15:sqref>'Revenue Analysis'!$D$33:$P$33</c15:sqref>
                        </c15:formulaRef>
                      </c:ext>
                    </c:extLst>
                    <c:numCache>
                      <c:formatCode>General</c:formatCode>
                      <c:ptCount val="13"/>
                    </c:numCache>
                  </c:numRef>
                </c:val>
                <c:smooth val="0"/>
                <c:extLst>
                  <c:ext xmlns:c16="http://schemas.microsoft.com/office/drawing/2014/chart" uri="{C3380CC4-5D6E-409C-BE32-E72D297353CC}">
                    <c16:uniqueId val="{00000003-E394-49F2-B7EA-4A528034DF27}"/>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'Revenue Analysis'!$C$34</c15:sqref>
                        </c15:formulaRef>
                      </c:ext>
                    </c:extLst>
                    <c:strCache>
                      <c:ptCount val="1"/>
                      <c:pt idx="0">
                        <c:v>001 Private Water Hedge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xmlns:c15="http://schemas.microsoft.com/office/drawing/2012/chart">
                      <c:ext xmlns:c15="http://schemas.microsoft.com/office/drawing/2012/char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xmlns:c15="http://schemas.microsoft.com/office/drawing/2012/chart">
                      <c:ext xmlns:c15="http://schemas.microsoft.com/office/drawing/2012/chart" uri="{02D57815-91ED-43cb-92C2-25804820EDAC}">
                        <c15:formulaRef>
                          <c15:sqref>'Revenue Analysis'!$D$34:$P$34</c15:sqref>
                        </c15:formulaRef>
                      </c:ext>
                    </c:extLst>
                    <c:numCache>
                      <c:formatCode>"$"#,##0.00;[Red]\-"$"#,##0.00</c:formatCode>
                      <c:ptCount val="13"/>
                      <c:pt idx="1">
                        <c:v>3094536.9986999994</c:v>
                      </c:pt>
                      <c:pt idx="2">
                        <c:v>2980521.8105250001</c:v>
                      </c:pt>
                      <c:pt idx="3">
                        <c:v>2752413.7409999999</c:v>
                      </c:pt>
                      <c:pt idx="4">
                        <c:v>2732151.9371999996</c:v>
                      </c:pt>
                      <c:pt idx="5">
                        <c:v>2885028.0122999996</c:v>
                      </c:pt>
                      <c:pt idx="6">
                        <c:v>2815308.3782250006</c:v>
                      </c:pt>
                      <c:pt idx="7">
                        <c:v>4092821.3597249994</c:v>
                      </c:pt>
                      <c:pt idx="8">
                        <c:v>3622839.5636999998</c:v>
                      </c:pt>
                      <c:pt idx="9">
                        <c:v>3818238.1009499999</c:v>
                      </c:pt>
                      <c:pt idx="10">
                        <c:v>2789853.534825</c:v>
                      </c:pt>
                      <c:pt idx="11">
                        <c:v>2822646.2911499999</c:v>
                      </c:pt>
                      <c:pt idx="12">
                        <c:v>2712379.18035</c:v>
                      </c:pt>
                    </c:numCache>
                  </c:numRef>
                </c:val>
                <c:smooth val="0"/>
                <c:extLst xmlns:c15="http://schemas.microsoft.com/office/drawing/2012/chart">
                  <c:ext xmlns:c16="http://schemas.microsoft.com/office/drawing/2014/chart" uri="{C3380CC4-5D6E-409C-BE32-E72D297353CC}">
                    <c16:uniqueId val="{00000004-E394-49F2-B7EA-4A528034DF27}"/>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'Revenue Analysis'!$C$35</c15:sqref>
                        </c15:formulaRef>
                      </c:ext>
                    </c:extLst>
                    <c:strCache>
                      <c:ptCount val="1"/>
                      <c:pt idx="0">
                        <c:v>002 Public Sales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xmlns:c15="http://schemas.microsoft.com/office/drawing/2012/chart">
                      <c:ext xmlns:c15="http://schemas.microsoft.com/office/drawing/2012/char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xmlns:c15="http://schemas.microsoft.com/office/drawing/2012/chart">
                      <c:ext xmlns:c15="http://schemas.microsoft.com/office/drawing/2012/chart" uri="{02D57815-91ED-43cb-92C2-25804820EDAC}">
                        <c15:formulaRef>
                          <c15:sqref>'Revenue Analysis'!$D$35:$P$35</c15:sqref>
                        </c15:formulaRef>
                      </c:ext>
                    </c:extLst>
                    <c:numCache>
                      <c:formatCode>"$"#,##0.00;[Red]\-"$"#,##0.00</c:formatCode>
                      <c:ptCount val="13"/>
                      <c:pt idx="1">
                        <c:v>1523285.8376100748</c:v>
                      </c:pt>
                      <c:pt idx="2">
                        <c:v>1467161.8612309312</c:v>
                      </c:pt>
                      <c:pt idx="3">
                        <c:v>1354875.66400725</c:v>
                      </c:pt>
                      <c:pt idx="4">
                        <c:v>1344901.7910867</c:v>
                      </c:pt>
                      <c:pt idx="5">
                        <c:v>1420155.039054675</c:v>
                      </c:pt>
                      <c:pt idx="6">
                        <c:v>1385835.5491812564</c:v>
                      </c:pt>
                      <c:pt idx="7">
                        <c:v>2014691.3143246307</c:v>
                      </c:pt>
                      <c:pt idx="8">
                        <c:v>1783342.7752313251</c:v>
                      </c:pt>
                      <c:pt idx="9">
                        <c:v>1879527.7051926372</c:v>
                      </c:pt>
                      <c:pt idx="10">
                        <c:v>1373305.4025176065</c:v>
                      </c:pt>
                      <c:pt idx="11">
                        <c:v>1389447.6368185873</c:v>
                      </c:pt>
                      <c:pt idx="12">
                        <c:v>1335168.6515272874</c:v>
                      </c:pt>
                    </c:numCache>
                  </c:numRef>
                </c:val>
                <c:smooth val="0"/>
                <c:extLst xmlns:c15="http://schemas.microsoft.com/office/drawing/2012/chart">
                  <c:ext xmlns:c16="http://schemas.microsoft.com/office/drawing/2014/chart" uri="{C3380CC4-5D6E-409C-BE32-E72D297353CC}">
                    <c16:uniqueId val="{00000005-E394-49F2-B7EA-4A528034DF27}"/>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'Revenue Analysis'!$C$36</c15:sqref>
                        </c15:formulaRef>
                      </c:ext>
                    </c:extLst>
                    <c:strCache>
                      <c:ptCount val="1"/>
                      <c:pt idx="0">
                        <c:v>003 Residential Sales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xmlns:c15="http://schemas.microsoft.com/office/drawing/2012/chart">
                      <c:ext xmlns:c15="http://schemas.microsoft.com/office/drawing/2012/char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xmlns:c15="http://schemas.microsoft.com/office/drawing/2012/chart">
                      <c:ext xmlns:c15="http://schemas.microsoft.com/office/drawing/2012/chart" uri="{02D57815-91ED-43cb-92C2-25804820EDAC}">
                        <c15:formulaRef>
                          <c15:sqref>'Revenue Analysis'!$D$36:$P$36</c15:sqref>
                        </c15:formulaRef>
                      </c:ext>
                    </c:extLst>
                    <c:numCache>
                      <c:formatCode>"$"#,##0.00;[Red]\-"$"#,##0.00</c:formatCode>
                      <c:ptCount val="13"/>
                      <c:pt idx="1">
                        <c:v>1296758.36136</c:v>
                      </c:pt>
                      <c:pt idx="2">
                        <c:v>1248980.56822</c:v>
                      </c:pt>
                      <c:pt idx="3">
                        <c:v>1153392.4247999999</c:v>
                      </c:pt>
                      <c:pt idx="4">
                        <c:v>1144901.76416</c:v>
                      </c:pt>
                      <c:pt idx="5">
                        <c:v>1208964.11944</c:v>
                      </c:pt>
                      <c:pt idx="6">
                        <c:v>1179748.2727800002</c:v>
                      </c:pt>
                      <c:pt idx="7">
                        <c:v>1715087.0459799999</c:v>
                      </c:pt>
                      <c:pt idx="8">
                        <c:v>1518142.2933600002</c:v>
                      </c:pt>
                      <c:pt idx="9">
                        <c:v>1600023.58516</c:v>
                      </c:pt>
                      <c:pt idx="10">
                        <c:v>1169081.4812600003</c:v>
                      </c:pt>
                      <c:pt idx="11">
                        <c:v>1182823.2077200001</c:v>
                      </c:pt>
                      <c:pt idx="12">
                        <c:v>1136616.0374800002</c:v>
                      </c:pt>
                    </c:numCache>
                  </c:numRef>
                </c:val>
                <c:smooth val="0"/>
                <c:extLst xmlns:c15="http://schemas.microsoft.com/office/drawing/2012/chart">
                  <c:ext xmlns:c16="http://schemas.microsoft.com/office/drawing/2014/chart" uri="{C3380CC4-5D6E-409C-BE32-E72D297353CC}">
                    <c16:uniqueId val="{00000006-E394-49F2-B7EA-4A528034DF27}"/>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'Revenue Analysis'!$C$37</c15:sqref>
                        </c15:formulaRef>
                      </c:ext>
                    </c:extLst>
                    <c:strCache>
                      <c:ptCount val="1"/>
                      <c:pt idx="0">
                        <c:v>001 Private Water Hedge Sales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extLst xmlns:c15="http://schemas.microsoft.com/office/drawing/2012/chart">
                      <c:ext xmlns:c15="http://schemas.microsoft.com/office/drawing/2012/char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xmlns:c15="http://schemas.microsoft.com/office/drawing/2012/chart">
                      <c:ext xmlns:c15="http://schemas.microsoft.com/office/drawing/2012/chart" uri="{02D57815-91ED-43cb-92C2-25804820EDAC}">
                        <c15:formulaRef>
                          <c15:sqref>'Revenue Analysis'!$D$37:$P$37</c15:sqref>
                        </c15:formulaRef>
                      </c:ext>
                    </c:extLst>
                    <c:numCache>
                      <c:formatCode>"$"#,##0.00;[Red]\-"$"#,##0.00</c:formatCode>
                      <c:ptCount val="13"/>
                      <c:pt idx="1">
                        <c:v>7220021.2387499996</c:v>
                      </c:pt>
                      <c:pt idx="2">
                        <c:v>6085131.0149999997</c:v>
                      </c:pt>
                      <c:pt idx="3">
                        <c:v>6723291.7162500005</c:v>
                      </c:pt>
                      <c:pt idx="4">
                        <c:v>6313180.5299999993</c:v>
                      </c:pt>
                      <c:pt idx="5">
                        <c:v>5763708.6674999995</c:v>
                      </c:pt>
                      <c:pt idx="6">
                        <c:v>6484566.5099999998</c:v>
                      </c:pt>
                      <c:pt idx="7">
                        <c:v>9314190.6750000007</c:v>
                      </c:pt>
                      <c:pt idx="8">
                        <c:v>6750396.1374999993</c:v>
                      </c:pt>
                      <c:pt idx="9">
                        <c:v>8185283.6587499995</c:v>
                      </c:pt>
                      <c:pt idx="10">
                        <c:v>6778514.602500001</c:v>
                      </c:pt>
                      <c:pt idx="11">
                        <c:v>6094707.7050000001</c:v>
                      </c:pt>
                      <c:pt idx="12">
                        <c:v>6735069.6974999998</c:v>
                      </c:pt>
                    </c:numCache>
                  </c:numRef>
                </c:val>
                <c:smooth val="0"/>
                <c:extLst xmlns:c15="http://schemas.microsoft.com/office/drawing/2012/chart">
                  <c:ext xmlns:c16="http://schemas.microsoft.com/office/drawing/2014/chart" uri="{C3380CC4-5D6E-409C-BE32-E72D297353CC}">
                    <c16:uniqueId val="{00000000-E394-49F2-B7EA-4A528034DF27}"/>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'Revenue Analysis'!$C$38</c15:sqref>
                        </c15:formulaRef>
                      </c:ext>
                    </c:extLst>
                    <c:strCache>
                      <c:ptCount val="1"/>
                      <c:pt idx="0">
                        <c:v>002 Public Sales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extLst xmlns:c15="http://schemas.microsoft.com/office/drawing/2012/chart">
                      <c:ext xmlns:c15="http://schemas.microsoft.com/office/drawing/2012/char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xmlns:c15="http://schemas.microsoft.com/office/drawing/2012/chart">
                      <c:ext xmlns:c15="http://schemas.microsoft.com/office/drawing/2012/chart" uri="{02D57815-91ED-43cb-92C2-25804820EDAC}">
                        <c15:formulaRef>
                          <c15:sqref>'Revenue Analysis'!$D$38:$P$38</c15:sqref>
                        </c15:formulaRef>
                      </c:ext>
                    </c:extLst>
                    <c:numCache>
                      <c:formatCode>"$"#,##0.00;[Red]\-"$"#,##0.00</c:formatCode>
                      <c:ptCount val="13"/>
                      <c:pt idx="1">
                        <c:v>5968550.8906999994</c:v>
                      </c:pt>
                      <c:pt idx="2">
                        <c:v>5030374.9724000003</c:v>
                      </c:pt>
                      <c:pt idx="3">
                        <c:v>5557921.1521000005</c:v>
                      </c:pt>
                      <c:pt idx="4">
                        <c:v>5218895.9047999997</c:v>
                      </c:pt>
                      <c:pt idx="5">
                        <c:v>4764665.8318000007</c:v>
                      </c:pt>
                      <c:pt idx="6">
                        <c:v>5360574.9815999996</c:v>
                      </c:pt>
                      <c:pt idx="7">
                        <c:v>7699730.9580000006</c:v>
                      </c:pt>
                      <c:pt idx="8">
                        <c:v>6985660.807</c:v>
                      </c:pt>
                      <c:pt idx="9">
                        <c:v>6766501.1579</c:v>
                      </c:pt>
                      <c:pt idx="10">
                        <c:v>6603572.0713999998</c:v>
                      </c:pt>
                      <c:pt idx="11">
                        <c:v>5038291.7028000001</c:v>
                      </c:pt>
                      <c:pt idx="12">
                        <c:v>5567657.6166000003</c:v>
                      </c:pt>
                    </c:numCache>
                  </c:numRef>
                </c:val>
                <c:smooth val="0"/>
                <c:extLst xmlns:c15="http://schemas.microsoft.com/office/drawing/2012/chart">
                  <c:ext xmlns:c16="http://schemas.microsoft.com/office/drawing/2014/chart" uri="{C3380CC4-5D6E-409C-BE32-E72D297353CC}">
                    <c16:uniqueId val="{00000001-E394-49F2-B7EA-4A528034DF27}"/>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'Revenue Analysis'!$C$39</c15:sqref>
                        </c15:formulaRef>
                      </c:ext>
                    </c:extLst>
                    <c:strCache>
                      <c:ptCount val="1"/>
                      <c:pt idx="0">
                        <c:v>003 Residential Sales</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extLst xmlns:c15="http://schemas.microsoft.com/office/drawing/2012/chart">
                      <c:ext xmlns:c15="http://schemas.microsoft.com/office/drawing/2012/char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xmlns:c15="http://schemas.microsoft.com/office/drawing/2012/chart">
                      <c:ext xmlns:c15="http://schemas.microsoft.com/office/drawing/2012/chart" uri="{02D57815-91ED-43cb-92C2-25804820EDAC}">
                        <c15:formulaRef>
                          <c15:sqref>'Revenue Analysis'!$D$39:$P$39</c15:sqref>
                        </c15:formulaRef>
                      </c:ext>
                    </c:extLst>
                    <c:numCache>
                      <c:formatCode>"$"#,##0.00;[Red]\-"$"#,##0.00</c:formatCode>
                      <c:ptCount val="13"/>
                      <c:pt idx="1">
                        <c:v>4139478.8435499985</c:v>
                      </c:pt>
                      <c:pt idx="2">
                        <c:v>3488808.4485999988</c:v>
                      </c:pt>
                      <c:pt idx="3">
                        <c:v>3854687.2506499989</c:v>
                      </c:pt>
                      <c:pt idx="4">
                        <c:v>3619556.8371999986</c:v>
                      </c:pt>
                      <c:pt idx="5">
                        <c:v>3304526.302699999</c:v>
                      </c:pt>
                      <c:pt idx="6">
                        <c:v>3717818.1323999991</c:v>
                      </c:pt>
                      <c:pt idx="7">
                        <c:v>5340135.9869999988</c:v>
                      </c:pt>
                      <c:pt idx="8">
                        <c:v>4844893.7854999984</c:v>
                      </c:pt>
                      <c:pt idx="9">
                        <c:v>4692895.9643499991</c:v>
                      </c:pt>
                      <c:pt idx="10">
                        <c:v>4886348.3721000003</c:v>
                      </c:pt>
                      <c:pt idx="11">
                        <c:v>3494299.084199999</c:v>
                      </c:pt>
                      <c:pt idx="12">
                        <c:v>3861439.9598999987</c:v>
                      </c:pt>
                    </c:numCache>
                  </c:numRef>
                </c:val>
                <c:smooth val="0"/>
                <c:extLst xmlns:c15="http://schemas.microsoft.com/office/drawing/2012/chart">
                  <c:ext xmlns:c16="http://schemas.microsoft.com/office/drawing/2014/chart" uri="{C3380CC4-5D6E-409C-BE32-E72D297353CC}">
                    <c16:uniqueId val="{00000002-E394-49F2-B7EA-4A528034DF27}"/>
                  </c:ext>
                </c:extLst>
              </c15:ser>
            </c15:filteredLineSeries>
          </c:ext>
        </c:extLst>
      </c:lineChart>
      <c:dateAx>
        <c:axId val="1380112543"/>
        <c:scaling>
          <c:orientation val="minMax"/>
        </c:scaling>
        <c:delete val="0"/>
        <c:axPos val="t"/>
        <c:title>
          <c:tx>
            <c:rich>
              <a:bodyPr rot="0" spcFirstLastPara="1" vertOverflow="ellipsis" vert="horz" wrap="square" anchor="b" anchorCtr="1"/>
              <a:lstStyle/>
              <a:p>
                <a:pPr>
                  <a:defRPr sz="1200" b="1" i="0" u="none" strike="noStrike" kern="1200" baseline="0">
                    <a:solidFill>
                      <a:schemeClr val="tx1">
                        <a:lumMod val="65000"/>
                        <a:lumOff val="35000"/>
                      </a:schemeClr>
                    </a:solidFill>
                    <a:latin typeface="+mn-lt"/>
                    <a:ea typeface="+mn-ea"/>
                    <a:cs typeface="+mn-cs"/>
                  </a:defRPr>
                </a:pPr>
                <a:r>
                  <a:rPr lang="en-US" sz="1200" b="1"/>
                  <a:t>MONTH</a:t>
                </a:r>
              </a:p>
            </c:rich>
          </c:tx>
          <c:overlay val="0"/>
          <c:spPr>
            <a:noFill/>
            <a:ln>
              <a:noFill/>
            </a:ln>
            <a:effectLst/>
          </c:spPr>
          <c:txPr>
            <a:bodyPr rot="0" spcFirstLastPara="1" vertOverflow="ellipsis" vert="horz" wrap="square" anchor="b"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409]mmm\-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111423"/>
        <c:crosses val="max"/>
        <c:auto val="0"/>
        <c:lblOffset val="100"/>
        <c:baseTimeUnit val="months"/>
        <c:majorUnit val="1"/>
        <c:majorTimeUnit val="months"/>
        <c:minorUnit val="1"/>
        <c:minorTimeUnit val="months"/>
      </c:dateAx>
      <c:valAx>
        <c:axId val="1067111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REVENUE</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112543"/>
        <c:crossesAt val="41456"/>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MONTHLY REVENUE PER PROFIT CENTRE (KOOTHA UNIT)</a:t>
            </a:r>
          </a:p>
        </c:rich>
      </c:tx>
      <c:layout>
        <c:manualLayout>
          <c:xMode val="edge"/>
          <c:yMode val="edge"/>
          <c:x val="0.17996175811899134"/>
          <c:y val="1.254480198227626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'Revenue Analysis'!$C$34</c:f>
              <c:strCache>
                <c:ptCount val="1"/>
                <c:pt idx="0">
                  <c:v>001 Private Water Hedge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Analysis'!$D$34:$P$34</c:f>
              <c:numCache>
                <c:formatCode>"$"#,##0.00;[Red]\-"$"#,##0.00</c:formatCode>
                <c:ptCount val="13"/>
                <c:pt idx="1">
                  <c:v>3094536.9986999994</c:v>
                </c:pt>
                <c:pt idx="2">
                  <c:v>2980521.8105250001</c:v>
                </c:pt>
                <c:pt idx="3">
                  <c:v>2752413.7409999999</c:v>
                </c:pt>
                <c:pt idx="4">
                  <c:v>2732151.9371999996</c:v>
                </c:pt>
                <c:pt idx="5">
                  <c:v>2885028.0122999996</c:v>
                </c:pt>
                <c:pt idx="6">
                  <c:v>2815308.3782250006</c:v>
                </c:pt>
                <c:pt idx="7">
                  <c:v>4092821.3597249994</c:v>
                </c:pt>
                <c:pt idx="8">
                  <c:v>3622839.5636999998</c:v>
                </c:pt>
                <c:pt idx="9">
                  <c:v>3818238.1009499999</c:v>
                </c:pt>
                <c:pt idx="10">
                  <c:v>2789853.534825</c:v>
                </c:pt>
                <c:pt idx="11">
                  <c:v>2822646.2911499999</c:v>
                </c:pt>
                <c:pt idx="12">
                  <c:v>2712379.18035</c:v>
                </c:pt>
              </c:numCache>
            </c:numRef>
          </c:val>
          <c:smooth val="0"/>
          <c:extLst xmlns:c15="http://schemas.microsoft.com/office/drawing/2012/chart">
            <c:ext xmlns:c16="http://schemas.microsoft.com/office/drawing/2014/chart" uri="{C3380CC4-5D6E-409C-BE32-E72D297353CC}">
              <c16:uniqueId val="{00000004-8431-4D70-8E62-8EDCC69FB226}"/>
            </c:ext>
          </c:extLst>
        </c:ser>
        <c:ser>
          <c:idx val="2"/>
          <c:order val="2"/>
          <c:tx>
            <c:strRef>
              <c:f>'Revenue Analysis'!$C$35</c:f>
              <c:strCache>
                <c:ptCount val="1"/>
                <c:pt idx="0">
                  <c:v>002 Public Sales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Analysis'!$D$35:$P$35</c:f>
              <c:numCache>
                <c:formatCode>"$"#,##0.00;[Red]\-"$"#,##0.00</c:formatCode>
                <c:ptCount val="13"/>
                <c:pt idx="1">
                  <c:v>1523285.8376100748</c:v>
                </c:pt>
                <c:pt idx="2">
                  <c:v>1467161.8612309312</c:v>
                </c:pt>
                <c:pt idx="3">
                  <c:v>1354875.66400725</c:v>
                </c:pt>
                <c:pt idx="4">
                  <c:v>1344901.7910867</c:v>
                </c:pt>
                <c:pt idx="5">
                  <c:v>1420155.039054675</c:v>
                </c:pt>
                <c:pt idx="6">
                  <c:v>1385835.5491812564</c:v>
                </c:pt>
                <c:pt idx="7">
                  <c:v>2014691.3143246307</c:v>
                </c:pt>
                <c:pt idx="8">
                  <c:v>1783342.7752313251</c:v>
                </c:pt>
                <c:pt idx="9">
                  <c:v>1879527.7051926372</c:v>
                </c:pt>
                <c:pt idx="10">
                  <c:v>1373305.4025176065</c:v>
                </c:pt>
                <c:pt idx="11">
                  <c:v>1389447.6368185873</c:v>
                </c:pt>
                <c:pt idx="12">
                  <c:v>1335168.6515272874</c:v>
                </c:pt>
              </c:numCache>
            </c:numRef>
          </c:val>
          <c:smooth val="0"/>
          <c:extLst xmlns:c15="http://schemas.microsoft.com/office/drawing/2012/chart">
            <c:ext xmlns:c16="http://schemas.microsoft.com/office/drawing/2014/chart" uri="{C3380CC4-5D6E-409C-BE32-E72D297353CC}">
              <c16:uniqueId val="{00000005-8431-4D70-8E62-8EDCC69FB226}"/>
            </c:ext>
          </c:extLst>
        </c:ser>
        <c:ser>
          <c:idx val="3"/>
          <c:order val="3"/>
          <c:tx>
            <c:strRef>
              <c:f>'Revenue Analysis'!$C$36</c:f>
              <c:strCache>
                <c:ptCount val="1"/>
                <c:pt idx="0">
                  <c:v>003 Residential Sales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Analysis'!$D$36:$P$36</c:f>
              <c:numCache>
                <c:formatCode>"$"#,##0.00;[Red]\-"$"#,##0.00</c:formatCode>
                <c:ptCount val="13"/>
                <c:pt idx="1">
                  <c:v>1296758.36136</c:v>
                </c:pt>
                <c:pt idx="2">
                  <c:v>1248980.56822</c:v>
                </c:pt>
                <c:pt idx="3">
                  <c:v>1153392.4247999999</c:v>
                </c:pt>
                <c:pt idx="4">
                  <c:v>1144901.76416</c:v>
                </c:pt>
                <c:pt idx="5">
                  <c:v>1208964.11944</c:v>
                </c:pt>
                <c:pt idx="6">
                  <c:v>1179748.2727800002</c:v>
                </c:pt>
                <c:pt idx="7">
                  <c:v>1715087.0459799999</c:v>
                </c:pt>
                <c:pt idx="8">
                  <c:v>1518142.2933600002</c:v>
                </c:pt>
                <c:pt idx="9">
                  <c:v>1600023.58516</c:v>
                </c:pt>
                <c:pt idx="10">
                  <c:v>1169081.4812600003</c:v>
                </c:pt>
                <c:pt idx="11">
                  <c:v>1182823.2077200001</c:v>
                </c:pt>
                <c:pt idx="12">
                  <c:v>1136616.0374800002</c:v>
                </c:pt>
              </c:numCache>
            </c:numRef>
          </c:val>
          <c:smooth val="0"/>
          <c:extLst xmlns:c15="http://schemas.microsoft.com/office/drawing/2012/chart">
            <c:ext xmlns:c16="http://schemas.microsoft.com/office/drawing/2014/chart" uri="{C3380CC4-5D6E-409C-BE32-E72D297353CC}">
              <c16:uniqueId val="{00000006-8431-4D70-8E62-8EDCC69FB226}"/>
            </c:ext>
          </c:extLst>
        </c:ser>
        <c:dLbls>
          <c:showLegendKey val="0"/>
          <c:showVal val="0"/>
          <c:showCatName val="0"/>
          <c:showSerName val="0"/>
          <c:showPercent val="0"/>
          <c:showBubbleSize val="0"/>
        </c:dLbls>
        <c:marker val="1"/>
        <c:smooth val="0"/>
        <c:axId val="1380112543"/>
        <c:axId val="1067111423"/>
        <c:extLst>
          <c:ext xmlns:c15="http://schemas.microsoft.com/office/drawing/2012/chart" uri="{02D57815-91ED-43cb-92C2-25804820EDAC}">
            <c15:filteredLineSeries>
              <c15:ser>
                <c:idx val="0"/>
                <c:order val="0"/>
                <c:tx>
                  <c:strRef>
                    <c:extLst>
                      <c:ext uri="{02D57815-91ED-43cb-92C2-25804820EDAC}">
                        <c15:formulaRef>
                          <c15:sqref>'Revenue Analysis'!$C$33</c15:sqref>
                        </c15:formulaRef>
                      </c:ext>
                    </c:extLst>
                    <c:strCache>
                      <c:ptCount val="1"/>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c:ext uri="{02D57815-91ED-43cb-92C2-25804820EDAC}">
                        <c15:formulaRef>
                          <c15:sqref>'Revenue Analysis'!$D$33:$P$33</c15:sqref>
                        </c15:formulaRef>
                      </c:ext>
                    </c:extLst>
                    <c:numCache>
                      <c:formatCode>General</c:formatCode>
                      <c:ptCount val="13"/>
                    </c:numCache>
                  </c:numRef>
                </c:val>
                <c:smooth val="0"/>
                <c:extLst>
                  <c:ext xmlns:c16="http://schemas.microsoft.com/office/drawing/2014/chart" uri="{C3380CC4-5D6E-409C-BE32-E72D297353CC}">
                    <c16:uniqueId val="{00000003-8431-4D70-8E62-8EDCC69FB226}"/>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'Revenue Analysis'!$C$37</c15:sqref>
                        </c15:formulaRef>
                      </c:ext>
                    </c:extLst>
                    <c:strCache>
                      <c:ptCount val="1"/>
                      <c:pt idx="0">
                        <c:v>001 Private Water Hedge Sales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extLst xmlns:c15="http://schemas.microsoft.com/office/drawing/2012/chart">
                      <c:ext xmlns:c15="http://schemas.microsoft.com/office/drawing/2012/char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xmlns:c15="http://schemas.microsoft.com/office/drawing/2012/chart">
                      <c:ext xmlns:c15="http://schemas.microsoft.com/office/drawing/2012/chart" uri="{02D57815-91ED-43cb-92C2-25804820EDAC}">
                        <c15:formulaRef>
                          <c15:sqref>'Revenue Analysis'!$D$37:$P$37</c15:sqref>
                        </c15:formulaRef>
                      </c:ext>
                    </c:extLst>
                    <c:numCache>
                      <c:formatCode>"$"#,##0.00;[Red]\-"$"#,##0.00</c:formatCode>
                      <c:ptCount val="13"/>
                      <c:pt idx="1">
                        <c:v>7220021.2387499996</c:v>
                      </c:pt>
                      <c:pt idx="2">
                        <c:v>6085131.0149999997</c:v>
                      </c:pt>
                      <c:pt idx="3">
                        <c:v>6723291.7162500005</c:v>
                      </c:pt>
                      <c:pt idx="4">
                        <c:v>6313180.5299999993</c:v>
                      </c:pt>
                      <c:pt idx="5">
                        <c:v>5763708.6674999995</c:v>
                      </c:pt>
                      <c:pt idx="6">
                        <c:v>6484566.5099999998</c:v>
                      </c:pt>
                      <c:pt idx="7">
                        <c:v>9314190.6750000007</c:v>
                      </c:pt>
                      <c:pt idx="8">
                        <c:v>6750396.1374999993</c:v>
                      </c:pt>
                      <c:pt idx="9">
                        <c:v>8185283.6587499995</c:v>
                      </c:pt>
                      <c:pt idx="10">
                        <c:v>6778514.602500001</c:v>
                      </c:pt>
                      <c:pt idx="11">
                        <c:v>6094707.7050000001</c:v>
                      </c:pt>
                      <c:pt idx="12">
                        <c:v>6735069.6974999998</c:v>
                      </c:pt>
                    </c:numCache>
                  </c:numRef>
                </c:val>
                <c:smooth val="0"/>
                <c:extLst xmlns:c15="http://schemas.microsoft.com/office/drawing/2012/chart">
                  <c:ext xmlns:c16="http://schemas.microsoft.com/office/drawing/2014/chart" uri="{C3380CC4-5D6E-409C-BE32-E72D297353CC}">
                    <c16:uniqueId val="{00000000-8431-4D70-8E62-8EDCC69FB226}"/>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'Revenue Analysis'!$C$38</c15:sqref>
                        </c15:formulaRef>
                      </c:ext>
                    </c:extLst>
                    <c:strCache>
                      <c:ptCount val="1"/>
                      <c:pt idx="0">
                        <c:v>002 Public Sales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extLst xmlns:c15="http://schemas.microsoft.com/office/drawing/2012/chart">
                      <c:ext xmlns:c15="http://schemas.microsoft.com/office/drawing/2012/char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xmlns:c15="http://schemas.microsoft.com/office/drawing/2012/chart">
                      <c:ext xmlns:c15="http://schemas.microsoft.com/office/drawing/2012/chart" uri="{02D57815-91ED-43cb-92C2-25804820EDAC}">
                        <c15:formulaRef>
                          <c15:sqref>'Revenue Analysis'!$D$38:$P$38</c15:sqref>
                        </c15:formulaRef>
                      </c:ext>
                    </c:extLst>
                    <c:numCache>
                      <c:formatCode>"$"#,##0.00;[Red]\-"$"#,##0.00</c:formatCode>
                      <c:ptCount val="13"/>
                      <c:pt idx="1">
                        <c:v>5968550.8906999994</c:v>
                      </c:pt>
                      <c:pt idx="2">
                        <c:v>5030374.9724000003</c:v>
                      </c:pt>
                      <c:pt idx="3">
                        <c:v>5557921.1521000005</c:v>
                      </c:pt>
                      <c:pt idx="4">
                        <c:v>5218895.9047999997</c:v>
                      </c:pt>
                      <c:pt idx="5">
                        <c:v>4764665.8318000007</c:v>
                      </c:pt>
                      <c:pt idx="6">
                        <c:v>5360574.9815999996</c:v>
                      </c:pt>
                      <c:pt idx="7">
                        <c:v>7699730.9580000006</c:v>
                      </c:pt>
                      <c:pt idx="8">
                        <c:v>6985660.807</c:v>
                      </c:pt>
                      <c:pt idx="9">
                        <c:v>6766501.1579</c:v>
                      </c:pt>
                      <c:pt idx="10">
                        <c:v>6603572.0713999998</c:v>
                      </c:pt>
                      <c:pt idx="11">
                        <c:v>5038291.7028000001</c:v>
                      </c:pt>
                      <c:pt idx="12">
                        <c:v>5567657.6166000003</c:v>
                      </c:pt>
                    </c:numCache>
                  </c:numRef>
                </c:val>
                <c:smooth val="0"/>
                <c:extLst xmlns:c15="http://schemas.microsoft.com/office/drawing/2012/chart">
                  <c:ext xmlns:c16="http://schemas.microsoft.com/office/drawing/2014/chart" uri="{C3380CC4-5D6E-409C-BE32-E72D297353CC}">
                    <c16:uniqueId val="{00000001-8431-4D70-8E62-8EDCC69FB226}"/>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'Revenue Analysis'!$C$39</c15:sqref>
                        </c15:formulaRef>
                      </c:ext>
                    </c:extLst>
                    <c:strCache>
                      <c:ptCount val="1"/>
                      <c:pt idx="0">
                        <c:v>003 Residential Sales</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extLst xmlns:c15="http://schemas.microsoft.com/office/drawing/2012/chart">
                      <c:ext xmlns:c15="http://schemas.microsoft.com/office/drawing/2012/char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xmlns:c15="http://schemas.microsoft.com/office/drawing/2012/chart">
                      <c:ext xmlns:c15="http://schemas.microsoft.com/office/drawing/2012/chart" uri="{02D57815-91ED-43cb-92C2-25804820EDAC}">
                        <c15:formulaRef>
                          <c15:sqref>'Revenue Analysis'!$D$39:$P$39</c15:sqref>
                        </c15:formulaRef>
                      </c:ext>
                    </c:extLst>
                    <c:numCache>
                      <c:formatCode>"$"#,##0.00;[Red]\-"$"#,##0.00</c:formatCode>
                      <c:ptCount val="13"/>
                      <c:pt idx="1">
                        <c:v>4139478.8435499985</c:v>
                      </c:pt>
                      <c:pt idx="2">
                        <c:v>3488808.4485999988</c:v>
                      </c:pt>
                      <c:pt idx="3">
                        <c:v>3854687.2506499989</c:v>
                      </c:pt>
                      <c:pt idx="4">
                        <c:v>3619556.8371999986</c:v>
                      </c:pt>
                      <c:pt idx="5">
                        <c:v>3304526.302699999</c:v>
                      </c:pt>
                      <c:pt idx="6">
                        <c:v>3717818.1323999991</c:v>
                      </c:pt>
                      <c:pt idx="7">
                        <c:v>5340135.9869999988</c:v>
                      </c:pt>
                      <c:pt idx="8">
                        <c:v>4844893.7854999984</c:v>
                      </c:pt>
                      <c:pt idx="9">
                        <c:v>4692895.9643499991</c:v>
                      </c:pt>
                      <c:pt idx="10">
                        <c:v>4886348.3721000003</c:v>
                      </c:pt>
                      <c:pt idx="11">
                        <c:v>3494299.084199999</c:v>
                      </c:pt>
                      <c:pt idx="12">
                        <c:v>3861439.9598999987</c:v>
                      </c:pt>
                    </c:numCache>
                  </c:numRef>
                </c:val>
                <c:smooth val="0"/>
                <c:extLst xmlns:c15="http://schemas.microsoft.com/office/drawing/2012/chart">
                  <c:ext xmlns:c16="http://schemas.microsoft.com/office/drawing/2014/chart" uri="{C3380CC4-5D6E-409C-BE32-E72D297353CC}">
                    <c16:uniqueId val="{00000002-8431-4D70-8E62-8EDCC69FB226}"/>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'Revenue Analysis'!$C$40</c15:sqref>
                        </c15:formulaRef>
                      </c:ext>
                    </c:extLst>
                    <c:strCache>
                      <c:ptCount val="1"/>
                      <c:pt idx="0">
                        <c:v>001 Private Water Hedge Sales</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extLst xmlns:c15="http://schemas.microsoft.com/office/drawing/2012/chart">
                      <c:ext xmlns:c15="http://schemas.microsoft.com/office/drawing/2012/char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xmlns:c15="http://schemas.microsoft.com/office/drawing/2012/chart">
                      <c:ext xmlns:c15="http://schemas.microsoft.com/office/drawing/2012/chart" uri="{02D57815-91ED-43cb-92C2-25804820EDAC}">
                        <c15:formulaRef>
                          <c15:sqref>'Revenue Analysis'!$D$40:$P$40</c15:sqref>
                        </c15:formulaRef>
                      </c:ext>
                    </c:extLst>
                    <c:numCache>
                      <c:formatCode>"$"#,##0.00;[Red]\-"$"#,##0.00</c:formatCode>
                      <c:ptCount val="13"/>
                      <c:pt idx="1">
                        <c:v>5298686.1637500003</c:v>
                      </c:pt>
                      <c:pt idx="2">
                        <c:v>5854268.2837499995</c:v>
                      </c:pt>
                      <c:pt idx="3">
                        <c:v>5098113.7162500005</c:v>
                      </c:pt>
                      <c:pt idx="4">
                        <c:v>4506567.6112500001</c:v>
                      </c:pt>
                      <c:pt idx="5">
                        <c:v>4950718.5187500007</c:v>
                      </c:pt>
                      <c:pt idx="6">
                        <c:v>4219638.2549999999</c:v>
                      </c:pt>
                      <c:pt idx="7">
                        <c:v>6454620.584999999</c:v>
                      </c:pt>
                      <c:pt idx="8">
                        <c:v>6573684.678749999</c:v>
                      </c:pt>
                      <c:pt idx="9">
                        <c:v>5896579.8487499999</c:v>
                      </c:pt>
                      <c:pt idx="10">
                        <c:v>6254734.0800000001</c:v>
                      </c:pt>
                      <c:pt idx="11">
                        <c:v>6161098.0612500003</c:v>
                      </c:pt>
                      <c:pt idx="12">
                        <c:v>6591800.7712500002</c:v>
                      </c:pt>
                    </c:numCache>
                  </c:numRef>
                </c:val>
                <c:smooth val="0"/>
                <c:extLst xmlns:c15="http://schemas.microsoft.com/office/drawing/2012/chart">
                  <c:ext xmlns:c16="http://schemas.microsoft.com/office/drawing/2014/chart" uri="{C3380CC4-5D6E-409C-BE32-E72D297353CC}">
                    <c16:uniqueId val="{00000007-8431-4D70-8E62-8EDCC69FB226}"/>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'Revenue Analysis'!$C$41</c15:sqref>
                        </c15:formulaRef>
                      </c:ext>
                    </c:extLst>
                    <c:strCache>
                      <c:ptCount val="1"/>
                      <c:pt idx="0">
                        <c:v>002 Public Sales</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extLst xmlns:c15="http://schemas.microsoft.com/office/drawing/2012/chart">
                      <c:ext xmlns:c15="http://schemas.microsoft.com/office/drawing/2012/char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xmlns:c15="http://schemas.microsoft.com/office/drawing/2012/chart">
                      <c:ext xmlns:c15="http://schemas.microsoft.com/office/drawing/2012/chart" uri="{02D57815-91ED-43cb-92C2-25804820EDAC}">
                        <c15:formulaRef>
                          <c15:sqref>'Revenue Analysis'!$D$41:$P$41</c15:sqref>
                        </c15:formulaRef>
                      </c:ext>
                    </c:extLst>
                    <c:numCache>
                      <c:formatCode>"$"#,##0.00;[Red]\-"$"#,##0.00</c:formatCode>
                      <c:ptCount val="13"/>
                      <c:pt idx="1">
                        <c:v>4380247.2286999999</c:v>
                      </c:pt>
                      <c:pt idx="2">
                        <c:v>3839528.4479</c:v>
                      </c:pt>
                      <c:pt idx="3">
                        <c:v>5214440.6721000001</c:v>
                      </c:pt>
                      <c:pt idx="4">
                        <c:v>4725429.2253</c:v>
                      </c:pt>
                      <c:pt idx="5">
                        <c:v>4092593.9755000006</c:v>
                      </c:pt>
                      <c:pt idx="6">
                        <c:v>4488234.2907999996</c:v>
                      </c:pt>
                      <c:pt idx="7">
                        <c:v>5335819.6836000001</c:v>
                      </c:pt>
                      <c:pt idx="8">
                        <c:v>5434246.0011</c:v>
                      </c:pt>
                      <c:pt idx="9">
                        <c:v>4874506.0082999999</c:v>
                      </c:pt>
                      <c:pt idx="10">
                        <c:v>5170580.1728000008</c:v>
                      </c:pt>
                      <c:pt idx="11">
                        <c:v>5093174.3973000003</c:v>
                      </c:pt>
                      <c:pt idx="12">
                        <c:v>5449221.9709000001</c:v>
                      </c:pt>
                    </c:numCache>
                  </c:numRef>
                </c:val>
                <c:smooth val="0"/>
                <c:extLst xmlns:c15="http://schemas.microsoft.com/office/drawing/2012/chart">
                  <c:ext xmlns:c16="http://schemas.microsoft.com/office/drawing/2014/chart" uri="{C3380CC4-5D6E-409C-BE32-E72D297353CC}">
                    <c16:uniqueId val="{00000008-8431-4D70-8E62-8EDCC69FB226}"/>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'Revenue Analysis'!$C$42</c15:sqref>
                        </c15:formulaRef>
                      </c:ext>
                    </c:extLst>
                    <c:strCache>
                      <c:ptCount val="1"/>
                      <c:pt idx="0">
                        <c:v>003 Residential Sales</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extLst xmlns:c15="http://schemas.microsoft.com/office/drawing/2012/chart">
                      <c:ext xmlns:c15="http://schemas.microsoft.com/office/drawing/2012/chart" uri="{02D57815-91ED-43cb-92C2-25804820EDAC}">
                        <c15:formulaRef>
                          <c15:sqref>'Revenue Analysis'!$D$32:$P$32</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xmlns:c15="http://schemas.microsoft.com/office/drawing/2012/chart">
                      <c:ext xmlns:c15="http://schemas.microsoft.com/office/drawing/2012/chart" uri="{02D57815-91ED-43cb-92C2-25804820EDAC}">
                        <c15:formulaRef>
                          <c15:sqref>'Revenue Analysis'!$D$42:$P$42</c15:sqref>
                        </c15:formulaRef>
                      </c:ext>
                    </c:extLst>
                    <c:numCache>
                      <c:formatCode>"$"#,##0.00;[Red]\-"$"#,##0.00</c:formatCode>
                      <c:ptCount val="13"/>
                      <c:pt idx="1">
                        <c:v>3037913.400549999</c:v>
                      </c:pt>
                      <c:pt idx="2">
                        <c:v>3356447.1493499991</c:v>
                      </c:pt>
                      <c:pt idx="3">
                        <c:v>2922918.5306499992</c:v>
                      </c:pt>
                      <c:pt idx="4">
                        <c:v>2583765.4304499994</c:v>
                      </c:pt>
                      <c:pt idx="5">
                        <c:v>2838411.9507499994</c:v>
                      </c:pt>
                      <c:pt idx="6">
                        <c:v>2419259.2661999995</c:v>
                      </c:pt>
                      <c:pt idx="7">
                        <c:v>3700649.1353999986</c:v>
                      </c:pt>
                      <c:pt idx="8">
                        <c:v>3768912.5491499985</c:v>
                      </c:pt>
                      <c:pt idx="9">
                        <c:v>3380705.7799499989</c:v>
                      </c:pt>
                      <c:pt idx="10">
                        <c:v>3586047.5391999991</c:v>
                      </c:pt>
                      <c:pt idx="11">
                        <c:v>3032362.88845</c:v>
                      </c:pt>
                      <c:pt idx="12">
                        <c:v>3079299.10885</c:v>
                      </c:pt>
                    </c:numCache>
                  </c:numRef>
                </c:val>
                <c:smooth val="0"/>
                <c:extLst xmlns:c15="http://schemas.microsoft.com/office/drawing/2012/chart">
                  <c:ext xmlns:c16="http://schemas.microsoft.com/office/drawing/2014/chart" uri="{C3380CC4-5D6E-409C-BE32-E72D297353CC}">
                    <c16:uniqueId val="{00000009-8431-4D70-8E62-8EDCC69FB226}"/>
                  </c:ext>
                </c:extLst>
              </c15:ser>
            </c15:filteredLineSeries>
          </c:ext>
        </c:extLst>
      </c:lineChart>
      <c:dateAx>
        <c:axId val="1380112543"/>
        <c:scaling>
          <c:orientation val="minMax"/>
        </c:scaling>
        <c:delete val="0"/>
        <c:axPos val="t"/>
        <c:title>
          <c:tx>
            <c:rich>
              <a:bodyPr rot="0" spcFirstLastPara="1" vertOverflow="ellipsis" vert="horz" wrap="square" anchor="b" anchorCtr="1"/>
              <a:lstStyle/>
              <a:p>
                <a:pPr>
                  <a:defRPr sz="1200" b="1" i="0" u="none" strike="noStrike" kern="1200" baseline="0">
                    <a:solidFill>
                      <a:schemeClr val="tx1">
                        <a:lumMod val="65000"/>
                        <a:lumOff val="35000"/>
                      </a:schemeClr>
                    </a:solidFill>
                    <a:latin typeface="+mn-lt"/>
                    <a:ea typeface="+mn-ea"/>
                    <a:cs typeface="+mn-cs"/>
                  </a:defRPr>
                </a:pPr>
                <a:r>
                  <a:rPr lang="en-US" sz="1200" b="1"/>
                  <a:t>MONTH</a:t>
                </a:r>
              </a:p>
            </c:rich>
          </c:tx>
          <c:overlay val="0"/>
          <c:spPr>
            <a:noFill/>
            <a:ln>
              <a:noFill/>
            </a:ln>
            <a:effectLst/>
          </c:spPr>
          <c:txPr>
            <a:bodyPr rot="0" spcFirstLastPara="1" vertOverflow="ellipsis" vert="horz" wrap="square" anchor="b"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409]mmm\-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111423"/>
        <c:crosses val="max"/>
        <c:auto val="0"/>
        <c:lblOffset val="100"/>
        <c:baseTimeUnit val="months"/>
        <c:majorUnit val="1"/>
        <c:majorTimeUnit val="months"/>
        <c:minorUnit val="1"/>
        <c:minorTimeUnit val="months"/>
      </c:dateAx>
      <c:valAx>
        <c:axId val="1067111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REVENUE</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112543"/>
        <c:crossesAt val="41456"/>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 MCU Student Facing(SOLUTION).xlsx]Sheet1!PivotTable19</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UNITS PER TOTAL REVENUE</a:t>
            </a:r>
          </a:p>
        </c:rich>
      </c:tx>
      <c:layout>
        <c:manualLayout>
          <c:xMode val="edge"/>
          <c:yMode val="edge"/>
          <c:x val="0.27305555555555561"/>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Sheet1!$B$63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Sheet1!$A$64:$A$67</c:f>
              <c:strCache>
                <c:ptCount val="3"/>
                <c:pt idx="0">
                  <c:v>Kootha</c:v>
                </c:pt>
                <c:pt idx="1">
                  <c:v>Jutik</c:v>
                </c:pt>
                <c:pt idx="2">
                  <c:v>Surjek</c:v>
                </c:pt>
              </c:strCache>
            </c:strRef>
          </c:cat>
          <c:val>
            <c:numRef>
              <c:f>Sheet1!$B$64:$B$67</c:f>
              <c:numCache>
                <c:formatCode>"$"#,##0.00</c:formatCode>
                <c:ptCount val="3"/>
                <c:pt idx="0">
                  <c:v>70944957.298152953</c:v>
                </c:pt>
                <c:pt idx="1">
                  <c:v>163665225.37699994</c:v>
                </c:pt>
                <c:pt idx="2">
                  <c:v>202255349.16899991</c:v>
                </c:pt>
              </c:numCache>
            </c:numRef>
          </c:val>
          <c:extLst>
            <c:ext xmlns:c16="http://schemas.microsoft.com/office/drawing/2014/chart" uri="{C3380CC4-5D6E-409C-BE32-E72D297353CC}">
              <c16:uniqueId val="{00000000-2648-460B-B313-2A77C1359814}"/>
            </c:ext>
          </c:extLst>
        </c:ser>
        <c:dLbls>
          <c:dLblPos val="outEnd"/>
          <c:showLegendKey val="0"/>
          <c:showVal val="1"/>
          <c:showCatName val="0"/>
          <c:showSerName val="0"/>
          <c:showPercent val="0"/>
          <c:showBubbleSize val="0"/>
        </c:dLbls>
        <c:gapWidth val="219"/>
        <c:overlap val="-27"/>
        <c:axId val="626762736"/>
        <c:axId val="298857536"/>
      </c:barChart>
      <c:catAx>
        <c:axId val="626762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UNITS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857536"/>
        <c:crosses val="autoZero"/>
        <c:auto val="1"/>
        <c:lblAlgn val="ctr"/>
        <c:lblOffset val="100"/>
        <c:noMultiLvlLbl val="0"/>
      </c:catAx>
      <c:valAx>
        <c:axId val="298857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762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'Revenue Analysis'!$A$57</c:f>
              <c:strCache>
                <c:ptCount val="1"/>
                <c:pt idx="0">
                  <c:v>Kootha</c:v>
                </c:pt>
              </c:strCache>
            </c:strRef>
          </c:tx>
          <c:spPr>
            <a:solidFill>
              <a:schemeClr val="accent1"/>
            </a:solidFill>
            <a:ln>
              <a:noFill/>
            </a:ln>
            <a:effectLst/>
          </c:spPr>
          <c:invertIfNegative val="0"/>
          <c:cat>
            <c:strRef>
              <c:f>'Revenue Analysis'!$B$56:$D$56</c:f>
              <c:strCache>
                <c:ptCount val="3"/>
                <c:pt idx="0">
                  <c:v>001 Private Water Hedge Sales</c:v>
                </c:pt>
                <c:pt idx="1">
                  <c:v>002 Public Sales</c:v>
                </c:pt>
                <c:pt idx="2">
                  <c:v>003 Residential Sales</c:v>
                </c:pt>
              </c:strCache>
            </c:strRef>
          </c:cat>
          <c:val>
            <c:numRef>
              <c:f>'Revenue Analysis'!$B$57:$D$57</c:f>
              <c:numCache>
                <c:formatCode>"$"#,##0.00;[Red]\-"$"#,##0.00</c:formatCode>
                <c:ptCount val="3"/>
                <c:pt idx="0">
                  <c:v>37118738.908650003</c:v>
                </c:pt>
                <c:pt idx="1">
                  <c:v>18271699.227782961</c:v>
                </c:pt>
                <c:pt idx="2">
                  <c:v>15554519.161720002</c:v>
                </c:pt>
              </c:numCache>
            </c:numRef>
          </c:val>
          <c:extLst>
            <c:ext xmlns:c16="http://schemas.microsoft.com/office/drawing/2014/chart" uri="{C3380CC4-5D6E-409C-BE32-E72D297353CC}">
              <c16:uniqueId val="{00000000-EECE-456F-A581-2DEBB0589894}"/>
            </c:ext>
          </c:extLst>
        </c:ser>
        <c:dLbls>
          <c:showLegendKey val="0"/>
          <c:showVal val="0"/>
          <c:showCatName val="0"/>
          <c:showSerName val="0"/>
          <c:showPercent val="0"/>
          <c:showBubbleSize val="0"/>
        </c:dLbls>
        <c:gapWidth val="219"/>
        <c:overlap val="-27"/>
        <c:axId val="504613072"/>
        <c:axId val="2095742735"/>
      </c:barChart>
      <c:catAx>
        <c:axId val="504613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PROFIT CENTRE</a:t>
                </a:r>
              </a:p>
            </c:rich>
          </c:tx>
          <c:layout>
            <c:manualLayout>
              <c:xMode val="edge"/>
              <c:yMode val="edge"/>
              <c:x val="0.4514678316078406"/>
              <c:y val="0.9046028926062474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742735"/>
        <c:crosses val="autoZero"/>
        <c:auto val="1"/>
        <c:lblAlgn val="ctr"/>
        <c:lblOffset val="100"/>
        <c:noMultiLvlLbl val="0"/>
      </c:catAx>
      <c:valAx>
        <c:axId val="209574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REVENUE</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6130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'Revenue Analysis'!$A$58</c:f>
              <c:strCache>
                <c:ptCount val="1"/>
                <c:pt idx="0">
                  <c:v>Surjek</c:v>
                </c:pt>
              </c:strCache>
            </c:strRef>
          </c:tx>
          <c:spPr>
            <a:solidFill>
              <a:schemeClr val="accent1"/>
            </a:solidFill>
            <a:ln>
              <a:noFill/>
            </a:ln>
            <a:effectLst/>
          </c:spPr>
          <c:invertIfNegative val="0"/>
          <c:cat>
            <c:strRef>
              <c:f>'Revenue Analysis'!$B$56:$D$56</c:f>
              <c:strCache>
                <c:ptCount val="3"/>
                <c:pt idx="0">
                  <c:v>001 Private Water Hedge Sales</c:v>
                </c:pt>
                <c:pt idx="1">
                  <c:v>002 Public Sales</c:v>
                </c:pt>
                <c:pt idx="2">
                  <c:v>003 Residential Sales</c:v>
                </c:pt>
              </c:strCache>
            </c:strRef>
          </c:cat>
          <c:val>
            <c:numRef>
              <c:f>'Revenue Analysis'!$B$58:$D$58</c:f>
              <c:numCache>
                <c:formatCode>"$"#,##0.00;[Red]\-"$"#,##0.00</c:formatCode>
                <c:ptCount val="3"/>
                <c:pt idx="0">
                  <c:v>82448062.153749987</c:v>
                </c:pt>
                <c:pt idx="1">
                  <c:v>70562398.047100008</c:v>
                </c:pt>
                <c:pt idx="2">
                  <c:v>49244888.96814999</c:v>
                </c:pt>
              </c:numCache>
            </c:numRef>
          </c:val>
          <c:extLst>
            <c:ext xmlns:c16="http://schemas.microsoft.com/office/drawing/2014/chart" uri="{C3380CC4-5D6E-409C-BE32-E72D297353CC}">
              <c16:uniqueId val="{00000000-0405-46F8-8BC8-252CB237B8DC}"/>
            </c:ext>
          </c:extLst>
        </c:ser>
        <c:dLbls>
          <c:showLegendKey val="0"/>
          <c:showVal val="0"/>
          <c:showCatName val="0"/>
          <c:showSerName val="0"/>
          <c:showPercent val="0"/>
          <c:showBubbleSize val="0"/>
        </c:dLbls>
        <c:gapWidth val="219"/>
        <c:overlap val="-27"/>
        <c:axId val="1590494127"/>
        <c:axId val="1981911487"/>
      </c:barChart>
      <c:catAx>
        <c:axId val="1590494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PROFIT</a:t>
                </a:r>
                <a:r>
                  <a:rPr lang="en-US" sz="1200" b="1" baseline="0"/>
                  <a:t> CENTRE</a:t>
                </a:r>
                <a:endParaRPr lang="en-US" sz="1200" b="1"/>
              </a:p>
            </c:rich>
          </c:tx>
          <c:layout>
            <c:manualLayout>
              <c:xMode val="edge"/>
              <c:yMode val="edge"/>
              <c:x val="0.45728475499271748"/>
              <c:y val="0.8930695146365327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1911487"/>
        <c:crosses val="autoZero"/>
        <c:auto val="1"/>
        <c:lblAlgn val="ctr"/>
        <c:lblOffset val="100"/>
        <c:noMultiLvlLbl val="0"/>
      </c:catAx>
      <c:valAx>
        <c:axId val="19819114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4941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'Revenue Analysis'!$A$59</c:f>
              <c:strCache>
                <c:ptCount val="1"/>
                <c:pt idx="0">
                  <c:v>Jutik</c:v>
                </c:pt>
              </c:strCache>
            </c:strRef>
          </c:tx>
          <c:spPr>
            <a:solidFill>
              <a:schemeClr val="accent1"/>
            </a:solidFill>
            <a:ln>
              <a:noFill/>
            </a:ln>
            <a:effectLst/>
          </c:spPr>
          <c:invertIfNegative val="0"/>
          <c:cat>
            <c:strRef>
              <c:f>'Revenue Analysis'!$B$56:$D$56</c:f>
              <c:strCache>
                <c:ptCount val="3"/>
                <c:pt idx="0">
                  <c:v>001 Private Water Hedge Sales</c:v>
                </c:pt>
                <c:pt idx="1">
                  <c:v>002 Public Sales</c:v>
                </c:pt>
                <c:pt idx="2">
                  <c:v>003 Residential Sales</c:v>
                </c:pt>
              </c:strCache>
            </c:strRef>
          </c:cat>
          <c:val>
            <c:numRef>
              <c:f>'Revenue Analysis'!$B$59:$D$59</c:f>
              <c:numCache>
                <c:formatCode>"$"#,##0.00;[Red]\-"$"#,##0.00</c:formatCode>
                <c:ptCount val="3"/>
                <c:pt idx="0">
                  <c:v>67860510.573750019</c:v>
                </c:pt>
                <c:pt idx="1">
                  <c:v>58098022.074300006</c:v>
                </c:pt>
                <c:pt idx="2">
                  <c:v>37706692.728949994</c:v>
                </c:pt>
              </c:numCache>
            </c:numRef>
          </c:val>
          <c:extLst>
            <c:ext xmlns:c16="http://schemas.microsoft.com/office/drawing/2014/chart" uri="{C3380CC4-5D6E-409C-BE32-E72D297353CC}">
              <c16:uniqueId val="{00000000-54B1-4587-9D72-B1C8DA099B56}"/>
            </c:ext>
          </c:extLst>
        </c:ser>
        <c:dLbls>
          <c:showLegendKey val="0"/>
          <c:showVal val="0"/>
          <c:showCatName val="0"/>
          <c:showSerName val="0"/>
          <c:showPercent val="0"/>
          <c:showBubbleSize val="0"/>
        </c:dLbls>
        <c:gapWidth val="219"/>
        <c:overlap val="-27"/>
        <c:axId val="504612272"/>
        <c:axId val="2095759791"/>
      </c:barChart>
      <c:catAx>
        <c:axId val="504612272"/>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200" b="1"/>
                  <a:t>PROFIT</a:t>
                </a:r>
                <a:r>
                  <a:rPr lang="en-US" sz="1200" b="1" baseline="0"/>
                  <a:t> CENTRE</a:t>
                </a:r>
                <a:endParaRPr lang="en-US" sz="1200" b="1"/>
              </a:p>
            </c:rich>
          </c:tx>
          <c:layout>
            <c:manualLayout>
              <c:xMode val="edge"/>
              <c:yMode val="edge"/>
              <c:x val="0.52482524059492563"/>
              <c:y val="0.88331000291630213"/>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759791"/>
        <c:crosses val="autoZero"/>
        <c:auto val="1"/>
        <c:lblAlgn val="ctr"/>
        <c:lblOffset val="100"/>
        <c:noMultiLvlLbl val="0"/>
      </c:catAx>
      <c:valAx>
        <c:axId val="2095759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REVENUE</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6122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OVERALL</a:t>
            </a:r>
            <a:r>
              <a:rPr lang="en-US" b="1" baseline="0"/>
              <a:t> %CONTRIBUTION PER CUSTOMER SEGMENT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'Revenue Analysis'!$A$62</c:f>
              <c:strCache>
                <c:ptCount val="1"/>
                <c:pt idx="0">
                  <c:v>Kootha</c:v>
                </c:pt>
              </c:strCache>
            </c:strRef>
          </c:tx>
          <c:spPr>
            <a:solidFill>
              <a:schemeClr val="accent1"/>
            </a:solidFill>
            <a:ln>
              <a:noFill/>
            </a:ln>
            <a:effectLst/>
          </c:spPr>
          <c:invertIfNegative val="0"/>
          <c:cat>
            <c:strRef>
              <c:f>'Revenue Analysis'!$B$61:$D$61</c:f>
              <c:strCache>
                <c:ptCount val="3"/>
                <c:pt idx="0">
                  <c:v>001 Private Water Hedge Sales</c:v>
                </c:pt>
                <c:pt idx="1">
                  <c:v>002 Public Sales</c:v>
                </c:pt>
                <c:pt idx="2">
                  <c:v>003 Residential Sales</c:v>
                </c:pt>
              </c:strCache>
            </c:strRef>
          </c:cat>
          <c:val>
            <c:numRef>
              <c:f>'Revenue Analysis'!$B$62:$D$62</c:f>
              <c:numCache>
                <c:formatCode>0.0%</c:formatCode>
                <c:ptCount val="3"/>
                <c:pt idx="0">
                  <c:v>8.496605065627312E-2</c:v>
                </c:pt>
                <c:pt idx="1">
                  <c:v>4.1824538435550437E-2</c:v>
                </c:pt>
                <c:pt idx="2">
                  <c:v>3.5604821227390643E-2</c:v>
                </c:pt>
              </c:numCache>
            </c:numRef>
          </c:val>
          <c:extLst>
            <c:ext xmlns:c16="http://schemas.microsoft.com/office/drawing/2014/chart" uri="{C3380CC4-5D6E-409C-BE32-E72D297353CC}">
              <c16:uniqueId val="{00000000-80A7-4B12-94EA-EBB2C56B0F4A}"/>
            </c:ext>
          </c:extLst>
        </c:ser>
        <c:ser>
          <c:idx val="1"/>
          <c:order val="1"/>
          <c:tx>
            <c:strRef>
              <c:f>'Revenue Analysis'!$A$63</c:f>
              <c:strCache>
                <c:ptCount val="1"/>
                <c:pt idx="0">
                  <c:v>Surjek</c:v>
                </c:pt>
              </c:strCache>
            </c:strRef>
          </c:tx>
          <c:spPr>
            <a:solidFill>
              <a:schemeClr val="accent2"/>
            </a:solidFill>
            <a:ln>
              <a:noFill/>
            </a:ln>
            <a:effectLst/>
          </c:spPr>
          <c:invertIfNegative val="0"/>
          <c:cat>
            <c:strRef>
              <c:f>'Revenue Analysis'!$B$61:$D$61</c:f>
              <c:strCache>
                <c:ptCount val="3"/>
                <c:pt idx="0">
                  <c:v>001 Private Water Hedge Sales</c:v>
                </c:pt>
                <c:pt idx="1">
                  <c:v>002 Public Sales</c:v>
                </c:pt>
                <c:pt idx="2">
                  <c:v>003 Residential Sales</c:v>
                </c:pt>
              </c:strCache>
            </c:strRef>
          </c:cat>
          <c:val>
            <c:numRef>
              <c:f>'Revenue Analysis'!$B$63:$D$63</c:f>
              <c:numCache>
                <c:formatCode>0.0%</c:formatCode>
                <c:ptCount val="3"/>
                <c:pt idx="0">
                  <c:v>0.1887264069694618</c:v>
                </c:pt>
                <c:pt idx="1">
                  <c:v>0.16151971923541997</c:v>
                </c:pt>
                <c:pt idx="2">
                  <c:v>0.11272321888218356</c:v>
                </c:pt>
              </c:numCache>
            </c:numRef>
          </c:val>
          <c:extLst>
            <c:ext xmlns:c16="http://schemas.microsoft.com/office/drawing/2014/chart" uri="{C3380CC4-5D6E-409C-BE32-E72D297353CC}">
              <c16:uniqueId val="{00000001-80A7-4B12-94EA-EBB2C56B0F4A}"/>
            </c:ext>
          </c:extLst>
        </c:ser>
        <c:ser>
          <c:idx val="2"/>
          <c:order val="2"/>
          <c:tx>
            <c:strRef>
              <c:f>'Revenue Analysis'!$A$64</c:f>
              <c:strCache>
                <c:ptCount val="1"/>
                <c:pt idx="0">
                  <c:v>Jutik</c:v>
                </c:pt>
              </c:strCache>
            </c:strRef>
          </c:tx>
          <c:spPr>
            <a:solidFill>
              <a:schemeClr val="accent3"/>
            </a:solidFill>
            <a:ln>
              <a:noFill/>
            </a:ln>
            <a:effectLst/>
          </c:spPr>
          <c:invertIfNegative val="0"/>
          <c:cat>
            <c:strRef>
              <c:f>'Revenue Analysis'!$B$61:$D$61</c:f>
              <c:strCache>
                <c:ptCount val="3"/>
                <c:pt idx="0">
                  <c:v>001 Private Water Hedge Sales</c:v>
                </c:pt>
                <c:pt idx="1">
                  <c:v>002 Public Sales</c:v>
                </c:pt>
                <c:pt idx="2">
                  <c:v>003 Residential Sales</c:v>
                </c:pt>
              </c:strCache>
            </c:strRef>
          </c:cat>
          <c:val>
            <c:numRef>
              <c:f>'Revenue Analysis'!$B$64:$D$64</c:f>
              <c:numCache>
                <c:formatCode>0.0%</c:formatCode>
                <c:ptCount val="3"/>
                <c:pt idx="0">
                  <c:v>0.15533500728997435</c:v>
                </c:pt>
                <c:pt idx="1">
                  <c:v>0.13298834043750066</c:v>
                </c:pt>
                <c:pt idx="2">
                  <c:v>8.6311896866245436E-2</c:v>
                </c:pt>
              </c:numCache>
            </c:numRef>
          </c:val>
          <c:extLst>
            <c:ext xmlns:c16="http://schemas.microsoft.com/office/drawing/2014/chart" uri="{C3380CC4-5D6E-409C-BE32-E72D297353CC}">
              <c16:uniqueId val="{00000002-80A7-4B12-94EA-EBB2C56B0F4A}"/>
            </c:ext>
          </c:extLst>
        </c:ser>
        <c:dLbls>
          <c:showLegendKey val="0"/>
          <c:showVal val="0"/>
          <c:showCatName val="0"/>
          <c:showSerName val="0"/>
          <c:showPercent val="0"/>
          <c:showBubbleSize val="0"/>
        </c:dLbls>
        <c:gapWidth val="150"/>
        <c:overlap val="100"/>
        <c:axId val="2006845855"/>
        <c:axId val="779479183"/>
      </c:barChart>
      <c:catAx>
        <c:axId val="20068458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CUSTOMER</a:t>
                </a:r>
                <a:r>
                  <a:rPr lang="en-US" sz="1200" b="1" baseline="0"/>
                  <a:t> SEGMENT</a:t>
                </a:r>
                <a:endParaRPr lang="en-US" sz="12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479183"/>
        <c:crosses val="autoZero"/>
        <c:auto val="1"/>
        <c:lblAlgn val="ctr"/>
        <c:lblOffset val="100"/>
        <c:noMultiLvlLbl val="0"/>
      </c:catAx>
      <c:valAx>
        <c:axId val="779479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200" b="1"/>
                  <a:t>%CONTRIBUTION</a:t>
                </a:r>
              </a:p>
            </c:rich>
          </c:tx>
          <c:layout>
            <c:manualLayout>
              <c:xMode val="edge"/>
              <c:yMode val="edge"/>
              <c:x val="3.0555555555555555E-2"/>
              <c:y val="0.2788345727617381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845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CONTRIBUTION PER CUSTOMER SEGMENT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'Revenue Analysis'!$A$57</c:f>
              <c:strCache>
                <c:ptCount val="1"/>
                <c:pt idx="0">
                  <c:v>Kootha</c:v>
                </c:pt>
              </c:strCache>
            </c:strRef>
          </c:tx>
          <c:spPr>
            <a:solidFill>
              <a:schemeClr val="accent1"/>
            </a:solidFill>
            <a:ln>
              <a:noFill/>
            </a:ln>
            <a:effectLst/>
          </c:spPr>
          <c:invertIfNegative val="0"/>
          <c:cat>
            <c:strRef>
              <c:f>'Revenue Analysis'!$B$56:$D$56</c:f>
              <c:strCache>
                <c:ptCount val="3"/>
                <c:pt idx="0">
                  <c:v>001 Private Water Hedge Sales</c:v>
                </c:pt>
                <c:pt idx="1">
                  <c:v>002 Public Sales</c:v>
                </c:pt>
                <c:pt idx="2">
                  <c:v>003 Residential Sales</c:v>
                </c:pt>
              </c:strCache>
            </c:strRef>
          </c:cat>
          <c:val>
            <c:numRef>
              <c:f>'Revenue Analysis'!$B$57:$D$57</c:f>
              <c:numCache>
                <c:formatCode>"$"#,##0.00;[Red]\-"$"#,##0.00</c:formatCode>
                <c:ptCount val="3"/>
                <c:pt idx="0">
                  <c:v>37118738.908650003</c:v>
                </c:pt>
                <c:pt idx="1">
                  <c:v>18271699.227782961</c:v>
                </c:pt>
                <c:pt idx="2">
                  <c:v>15554519.161720002</c:v>
                </c:pt>
              </c:numCache>
            </c:numRef>
          </c:val>
          <c:extLst>
            <c:ext xmlns:c16="http://schemas.microsoft.com/office/drawing/2014/chart" uri="{C3380CC4-5D6E-409C-BE32-E72D297353CC}">
              <c16:uniqueId val="{00000000-A285-4590-BE6A-A34C8C10F0D2}"/>
            </c:ext>
          </c:extLst>
        </c:ser>
        <c:ser>
          <c:idx val="1"/>
          <c:order val="1"/>
          <c:tx>
            <c:strRef>
              <c:f>'Revenue Analysis'!$A$58</c:f>
              <c:strCache>
                <c:ptCount val="1"/>
                <c:pt idx="0">
                  <c:v>Surjek</c:v>
                </c:pt>
              </c:strCache>
            </c:strRef>
          </c:tx>
          <c:spPr>
            <a:solidFill>
              <a:schemeClr val="accent2"/>
            </a:solidFill>
            <a:ln>
              <a:noFill/>
            </a:ln>
            <a:effectLst/>
          </c:spPr>
          <c:invertIfNegative val="0"/>
          <c:cat>
            <c:strRef>
              <c:f>'Revenue Analysis'!$B$56:$D$56</c:f>
              <c:strCache>
                <c:ptCount val="3"/>
                <c:pt idx="0">
                  <c:v>001 Private Water Hedge Sales</c:v>
                </c:pt>
                <c:pt idx="1">
                  <c:v>002 Public Sales</c:v>
                </c:pt>
                <c:pt idx="2">
                  <c:v>003 Residential Sales</c:v>
                </c:pt>
              </c:strCache>
            </c:strRef>
          </c:cat>
          <c:val>
            <c:numRef>
              <c:f>'Revenue Analysis'!$B$58:$D$58</c:f>
              <c:numCache>
                <c:formatCode>"$"#,##0.00;[Red]\-"$"#,##0.00</c:formatCode>
                <c:ptCount val="3"/>
                <c:pt idx="0">
                  <c:v>82448062.153749987</c:v>
                </c:pt>
                <c:pt idx="1">
                  <c:v>70562398.047100008</c:v>
                </c:pt>
                <c:pt idx="2">
                  <c:v>49244888.96814999</c:v>
                </c:pt>
              </c:numCache>
            </c:numRef>
          </c:val>
          <c:extLst>
            <c:ext xmlns:c16="http://schemas.microsoft.com/office/drawing/2014/chart" uri="{C3380CC4-5D6E-409C-BE32-E72D297353CC}">
              <c16:uniqueId val="{00000001-A285-4590-BE6A-A34C8C10F0D2}"/>
            </c:ext>
          </c:extLst>
        </c:ser>
        <c:ser>
          <c:idx val="2"/>
          <c:order val="2"/>
          <c:tx>
            <c:strRef>
              <c:f>'Revenue Analysis'!$A$59</c:f>
              <c:strCache>
                <c:ptCount val="1"/>
                <c:pt idx="0">
                  <c:v>Jutik</c:v>
                </c:pt>
              </c:strCache>
            </c:strRef>
          </c:tx>
          <c:spPr>
            <a:solidFill>
              <a:schemeClr val="accent3"/>
            </a:solidFill>
            <a:ln>
              <a:noFill/>
            </a:ln>
            <a:effectLst/>
          </c:spPr>
          <c:invertIfNegative val="0"/>
          <c:cat>
            <c:strRef>
              <c:f>'Revenue Analysis'!$B$56:$D$56</c:f>
              <c:strCache>
                <c:ptCount val="3"/>
                <c:pt idx="0">
                  <c:v>001 Private Water Hedge Sales</c:v>
                </c:pt>
                <c:pt idx="1">
                  <c:v>002 Public Sales</c:v>
                </c:pt>
                <c:pt idx="2">
                  <c:v>003 Residential Sales</c:v>
                </c:pt>
              </c:strCache>
            </c:strRef>
          </c:cat>
          <c:val>
            <c:numRef>
              <c:f>'Revenue Analysis'!$B$59:$D$59</c:f>
              <c:numCache>
                <c:formatCode>"$"#,##0.00;[Red]\-"$"#,##0.00</c:formatCode>
                <c:ptCount val="3"/>
                <c:pt idx="0">
                  <c:v>67860510.573750019</c:v>
                </c:pt>
                <c:pt idx="1">
                  <c:v>58098022.074300006</c:v>
                </c:pt>
                <c:pt idx="2">
                  <c:v>37706692.728949994</c:v>
                </c:pt>
              </c:numCache>
            </c:numRef>
          </c:val>
          <c:extLst>
            <c:ext xmlns:c16="http://schemas.microsoft.com/office/drawing/2014/chart" uri="{C3380CC4-5D6E-409C-BE32-E72D297353CC}">
              <c16:uniqueId val="{00000002-A285-4590-BE6A-A34C8C10F0D2}"/>
            </c:ext>
          </c:extLst>
        </c:ser>
        <c:dLbls>
          <c:showLegendKey val="0"/>
          <c:showVal val="0"/>
          <c:showCatName val="0"/>
          <c:showSerName val="0"/>
          <c:showPercent val="0"/>
          <c:showBubbleSize val="0"/>
        </c:dLbls>
        <c:gapWidth val="150"/>
        <c:overlap val="100"/>
        <c:axId val="603530144"/>
        <c:axId val="779492911"/>
      </c:barChart>
      <c:catAx>
        <c:axId val="603530144"/>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200" b="1"/>
                  <a:t>CUSTOMER SEGMENT</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492911"/>
        <c:crosses val="autoZero"/>
        <c:auto val="1"/>
        <c:lblAlgn val="ctr"/>
        <c:lblOffset val="100"/>
        <c:noMultiLvlLbl val="0"/>
      </c:catAx>
      <c:valAx>
        <c:axId val="779492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530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'Revenue Analysis'!$A$62</c:f>
              <c:strCache>
                <c:ptCount val="1"/>
                <c:pt idx="0">
                  <c:v>Kootha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433-4FF1-9F66-5C5CFC07013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433-4FF1-9F66-5C5CFC07013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433-4FF1-9F66-5C5CFC07013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Analysis'!$B$61:$D$61</c:f>
              <c:strCache>
                <c:ptCount val="3"/>
                <c:pt idx="0">
                  <c:v>001 Private Water Hedge Sales</c:v>
                </c:pt>
                <c:pt idx="1">
                  <c:v>002 Public Sales</c:v>
                </c:pt>
                <c:pt idx="2">
                  <c:v>003 Residential Sales</c:v>
                </c:pt>
              </c:strCache>
            </c:strRef>
          </c:cat>
          <c:val>
            <c:numRef>
              <c:f>'Revenue Analysis'!$B$62:$D$62</c:f>
              <c:numCache>
                <c:formatCode>0.0%</c:formatCode>
                <c:ptCount val="3"/>
                <c:pt idx="0">
                  <c:v>8.496605065627312E-2</c:v>
                </c:pt>
                <c:pt idx="1">
                  <c:v>4.1824538435550437E-2</c:v>
                </c:pt>
                <c:pt idx="2">
                  <c:v>3.5604821227390643E-2</c:v>
                </c:pt>
              </c:numCache>
            </c:numRef>
          </c:val>
          <c:extLst>
            <c:ext xmlns:c16="http://schemas.microsoft.com/office/drawing/2014/chart" uri="{C3380CC4-5D6E-409C-BE32-E72D297353CC}">
              <c16:uniqueId val="{00000000-4D95-4813-ACE4-F1D44CB780C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'Revenue Analysis'!$A$63</c:f>
              <c:strCache>
                <c:ptCount val="1"/>
                <c:pt idx="0">
                  <c:v>Surjek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0F-4190-9863-3422F38FBE2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0F-4190-9863-3422F38FBE2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B0F-4190-9863-3422F38FBE2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Analysis'!$B$61:$D$61</c:f>
              <c:strCache>
                <c:ptCount val="3"/>
                <c:pt idx="0">
                  <c:v>001 Private Water Hedge Sales</c:v>
                </c:pt>
                <c:pt idx="1">
                  <c:v>002 Public Sales</c:v>
                </c:pt>
                <c:pt idx="2">
                  <c:v>003 Residential Sales</c:v>
                </c:pt>
              </c:strCache>
            </c:strRef>
          </c:cat>
          <c:val>
            <c:numRef>
              <c:f>'Revenue Analysis'!$B$63:$D$63</c:f>
              <c:numCache>
                <c:formatCode>0.0%</c:formatCode>
                <c:ptCount val="3"/>
                <c:pt idx="0">
                  <c:v>0.1887264069694618</c:v>
                </c:pt>
                <c:pt idx="1">
                  <c:v>0.16151971923541997</c:v>
                </c:pt>
                <c:pt idx="2">
                  <c:v>0.11272321888218356</c:v>
                </c:pt>
              </c:numCache>
            </c:numRef>
          </c:val>
          <c:extLst>
            <c:ext xmlns:c16="http://schemas.microsoft.com/office/drawing/2014/chart" uri="{C3380CC4-5D6E-409C-BE32-E72D297353CC}">
              <c16:uniqueId val="{00000000-323C-43B2-90A1-4E2F1E40C42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'Revenue Analysis'!$A$64</c:f>
              <c:strCache>
                <c:ptCount val="1"/>
                <c:pt idx="0">
                  <c:v>Jutik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713-440B-A148-9A9FFEE50F7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713-440B-A148-9A9FFEE50F7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713-440B-A148-9A9FFEE50F7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Analysis'!$B$61:$D$61</c:f>
              <c:strCache>
                <c:ptCount val="3"/>
                <c:pt idx="0">
                  <c:v>001 Private Water Hedge Sales</c:v>
                </c:pt>
                <c:pt idx="1">
                  <c:v>002 Public Sales</c:v>
                </c:pt>
                <c:pt idx="2">
                  <c:v>003 Residential Sales</c:v>
                </c:pt>
              </c:strCache>
            </c:strRef>
          </c:cat>
          <c:val>
            <c:numRef>
              <c:f>'Revenue Analysis'!$B$64:$D$64</c:f>
              <c:numCache>
                <c:formatCode>0.0%</c:formatCode>
                <c:ptCount val="3"/>
                <c:pt idx="0">
                  <c:v>0.15533500728997435</c:v>
                </c:pt>
                <c:pt idx="1">
                  <c:v>0.13298834043750066</c:v>
                </c:pt>
                <c:pt idx="2">
                  <c:v>8.6311896866245436E-2</c:v>
                </c:pt>
              </c:numCache>
            </c:numRef>
          </c:val>
          <c:extLst>
            <c:ext xmlns:c16="http://schemas.microsoft.com/office/drawing/2014/chart" uri="{C3380CC4-5D6E-409C-BE32-E72D297353CC}">
              <c16:uniqueId val="{00000000-6350-455D-9BCA-0EF52DFC42F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TOTAL REVENUE PER UNIT</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'Revenue Analysis'!$D$83</c:f>
              <c:strCache>
                <c:ptCount val="1"/>
                <c:pt idx="0">
                  <c:v>TOTAL REVENUE</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Analysis'!$C$84:$C$87</c:f>
              <c:strCache>
                <c:ptCount val="4"/>
                <c:pt idx="0">
                  <c:v>Kootha</c:v>
                </c:pt>
                <c:pt idx="1">
                  <c:v>Surjek</c:v>
                </c:pt>
                <c:pt idx="2">
                  <c:v>Jutik</c:v>
                </c:pt>
                <c:pt idx="3">
                  <c:v>Total</c:v>
                </c:pt>
              </c:strCache>
            </c:strRef>
          </c:cat>
          <c:val>
            <c:numRef>
              <c:f>'Revenue Analysis'!$D$84:$D$87</c:f>
              <c:numCache>
                <c:formatCode>"$"#,##0.00;[Red]\-"$"#,##0.00</c:formatCode>
                <c:ptCount val="4"/>
                <c:pt idx="0">
                  <c:v>70944957.298152968</c:v>
                </c:pt>
                <c:pt idx="1">
                  <c:v>202255349.169</c:v>
                </c:pt>
                <c:pt idx="2">
                  <c:v>163665225.37700003</c:v>
                </c:pt>
                <c:pt idx="3">
                  <c:v>436865531.84415299</c:v>
                </c:pt>
              </c:numCache>
            </c:numRef>
          </c:val>
          <c:extLst>
            <c:ext xmlns:c16="http://schemas.microsoft.com/office/drawing/2014/chart" uri="{C3380CC4-5D6E-409C-BE32-E72D297353CC}">
              <c16:uniqueId val="{00000000-1697-4669-9D70-003D171FF0EF}"/>
            </c:ext>
          </c:extLst>
        </c:ser>
        <c:dLbls>
          <c:dLblPos val="outEnd"/>
          <c:showLegendKey val="0"/>
          <c:showVal val="1"/>
          <c:showCatName val="0"/>
          <c:showSerName val="0"/>
          <c:showPercent val="0"/>
          <c:showBubbleSize val="0"/>
        </c:dLbls>
        <c:gapWidth val="97"/>
        <c:overlap val="-27"/>
        <c:axId val="930492240"/>
        <c:axId val="930494320"/>
      </c:barChart>
      <c:catAx>
        <c:axId val="930492240"/>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UNIT</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494320"/>
        <c:crossesAt val="0"/>
        <c:auto val="1"/>
        <c:lblAlgn val="ctr"/>
        <c:lblOffset val="100"/>
        <c:noMultiLvlLbl val="0"/>
      </c:catAx>
      <c:valAx>
        <c:axId val="930494320"/>
        <c:scaling>
          <c:orientation val="minMax"/>
        </c:scaling>
        <c:delete val="0"/>
        <c:axPos val="l"/>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REVENUE</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492240"/>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PER CUSTOMER SEGMENT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Analysis'!$M$83:$O$83</c:f>
              <c:strCache>
                <c:ptCount val="3"/>
                <c:pt idx="0">
                  <c:v>001 Private Water Hedge Sales</c:v>
                </c:pt>
                <c:pt idx="1">
                  <c:v>002 Public Sales</c:v>
                </c:pt>
                <c:pt idx="2">
                  <c:v>003 Residential Sales</c:v>
                </c:pt>
              </c:strCache>
            </c:strRef>
          </c:cat>
          <c:val>
            <c:numRef>
              <c:f>'Revenue Analysis'!$M$84:$O$84</c:f>
              <c:numCache>
                <c:formatCode>"$"#,##0</c:formatCode>
                <c:ptCount val="3"/>
                <c:pt idx="0">
                  <c:v>187427311.63615</c:v>
                </c:pt>
                <c:pt idx="1">
                  <c:v>146932119.34918296</c:v>
                </c:pt>
                <c:pt idx="2">
                  <c:v>102506100.85881999</c:v>
                </c:pt>
              </c:numCache>
            </c:numRef>
          </c:val>
          <c:extLst>
            <c:ext xmlns:c16="http://schemas.microsoft.com/office/drawing/2014/chart" uri="{C3380CC4-5D6E-409C-BE32-E72D297353CC}">
              <c16:uniqueId val="{00000000-9CA1-4850-891D-4103432AEAA0}"/>
            </c:ext>
          </c:extLst>
        </c:ser>
        <c:dLbls>
          <c:dLblPos val="outEnd"/>
          <c:showLegendKey val="0"/>
          <c:showVal val="1"/>
          <c:showCatName val="0"/>
          <c:showSerName val="0"/>
          <c:showPercent val="0"/>
          <c:showBubbleSize val="0"/>
        </c:dLbls>
        <c:gapWidth val="130"/>
        <c:overlap val="-27"/>
        <c:axId val="1184745136"/>
        <c:axId val="1184745552"/>
      </c:barChart>
      <c:catAx>
        <c:axId val="1184745136"/>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CUSTOMER</a:t>
                </a:r>
                <a:r>
                  <a:rPr lang="en-US" sz="1100" b="1" baseline="0"/>
                  <a:t> SEGMENT</a:t>
                </a:r>
                <a:endParaRPr lang="en-US" sz="1100" b="1"/>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745552"/>
        <c:crosses val="autoZero"/>
        <c:auto val="1"/>
        <c:lblAlgn val="ctr"/>
        <c:lblOffset val="100"/>
        <c:noMultiLvlLbl val="0"/>
      </c:catAx>
      <c:valAx>
        <c:axId val="1184745552"/>
        <c:scaling>
          <c:orientation val="minMax"/>
        </c:scaling>
        <c:delete val="0"/>
        <c:axPos val="l"/>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REVENUE</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745136"/>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%CONTRIBUTION PER CUSTOMER</a:t>
            </a:r>
            <a:r>
              <a:rPr lang="en-US" b="1" baseline="0"/>
              <a:t> SEGMENT</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815811066676824"/>
          <c:y val="0.13273516848078321"/>
          <c:w val="0.81543586293741255"/>
          <c:h val="0.69602870650255599"/>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Analysis'!$M$88:$O$88</c:f>
              <c:strCache>
                <c:ptCount val="3"/>
                <c:pt idx="0">
                  <c:v>001 Private Water Hedge Sales</c:v>
                </c:pt>
                <c:pt idx="1">
                  <c:v>002 Public Sales</c:v>
                </c:pt>
                <c:pt idx="2">
                  <c:v>003 Residential Sales</c:v>
                </c:pt>
              </c:strCache>
            </c:strRef>
          </c:cat>
          <c:val>
            <c:numRef>
              <c:f>'Revenue Analysis'!$M$89:$O$89</c:f>
              <c:numCache>
                <c:formatCode>0.0%</c:formatCode>
                <c:ptCount val="3"/>
                <c:pt idx="0">
                  <c:v>0.42902746491570926</c:v>
                </c:pt>
                <c:pt idx="1">
                  <c:v>0.33633259810847105</c:v>
                </c:pt>
                <c:pt idx="2">
                  <c:v>0.23463993697581967</c:v>
                </c:pt>
              </c:numCache>
            </c:numRef>
          </c:val>
          <c:extLst>
            <c:ext xmlns:c16="http://schemas.microsoft.com/office/drawing/2014/chart" uri="{C3380CC4-5D6E-409C-BE32-E72D297353CC}">
              <c16:uniqueId val="{00000000-70E3-47AE-8B01-608A0104EFCF}"/>
            </c:ext>
          </c:extLst>
        </c:ser>
        <c:dLbls>
          <c:dLblPos val="outEnd"/>
          <c:showLegendKey val="0"/>
          <c:showVal val="1"/>
          <c:showCatName val="0"/>
          <c:showSerName val="0"/>
          <c:showPercent val="0"/>
          <c:showBubbleSize val="0"/>
        </c:dLbls>
        <c:gapWidth val="129"/>
        <c:overlap val="-27"/>
        <c:axId val="2118410784"/>
        <c:axId val="2118434912"/>
      </c:barChart>
      <c:catAx>
        <c:axId val="2118410784"/>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CUSTOMER</a:t>
                </a:r>
                <a:r>
                  <a:rPr lang="en-US" sz="1200" b="1" baseline="0"/>
                  <a:t> SEGMENT</a:t>
                </a:r>
                <a:endParaRPr lang="en-US" sz="1200" b="1"/>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434912"/>
        <c:crosses val="autoZero"/>
        <c:auto val="1"/>
        <c:lblAlgn val="ctr"/>
        <c:lblOffset val="100"/>
        <c:noMultiLvlLbl val="0"/>
      </c:catAx>
      <c:valAx>
        <c:axId val="2118434912"/>
        <c:scaling>
          <c:orientation val="minMax"/>
        </c:scaling>
        <c:delete val="0"/>
        <c:axPos val="l"/>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%CONTRIBUTION</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4107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 MCU Student Facing(SOLUTION).xlsx]Sheet1!PivotTable13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OVERALL COSTS PER COST CENTRE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Sheet1!$B$7</c:f>
              <c:strCache>
                <c:ptCount val="1"/>
                <c:pt idx="0">
                  <c:v>Total</c:v>
                </c:pt>
              </c:strCache>
            </c:strRef>
          </c:tx>
          <c:spPr>
            <a:solidFill>
              <a:schemeClr val="accent1"/>
            </a:solidFill>
            <a:ln>
              <a:noFill/>
            </a:ln>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Sheet1!$A$8:$A$12</c:f>
              <c:strCache>
                <c:ptCount val="4"/>
                <c:pt idx="0">
                  <c:v>Labour Costs</c:v>
                </c:pt>
                <c:pt idx="1">
                  <c:v>Operational Maintenance Costs</c:v>
                </c:pt>
                <c:pt idx="2">
                  <c:v>Chemical Costs</c:v>
                </c:pt>
                <c:pt idx="3">
                  <c:v>Facility Costs</c:v>
                </c:pt>
              </c:strCache>
            </c:strRef>
          </c:cat>
          <c:val>
            <c:numRef>
              <c:f>Sheet1!$B$8:$B$12</c:f>
              <c:numCache>
                <c:formatCode>General</c:formatCode>
                <c:ptCount val="4"/>
                <c:pt idx="0">
                  <c:v>87328631.570812508</c:v>
                </c:pt>
                <c:pt idx="1">
                  <c:v>80392011.495678619</c:v>
                </c:pt>
                <c:pt idx="2">
                  <c:v>78413350.257664919</c:v>
                </c:pt>
                <c:pt idx="3">
                  <c:v>75132419.087942898</c:v>
                </c:pt>
              </c:numCache>
            </c:numRef>
          </c:val>
          <c:extLst>
            <c:ext xmlns:c16="http://schemas.microsoft.com/office/drawing/2014/chart" uri="{C3380CC4-5D6E-409C-BE32-E72D297353CC}">
              <c16:uniqueId val="{00000000-AE99-4F3F-835C-A072B90BFFBA}"/>
            </c:ext>
          </c:extLst>
        </c:ser>
        <c:dLbls>
          <c:showLegendKey val="0"/>
          <c:showVal val="0"/>
          <c:showCatName val="0"/>
          <c:showSerName val="0"/>
          <c:showPercent val="0"/>
          <c:showBubbleSize val="0"/>
        </c:dLbls>
        <c:gapWidth val="132"/>
        <c:overlap val="13"/>
        <c:axId val="1212947264"/>
        <c:axId val="302387472"/>
      </c:barChart>
      <c:catAx>
        <c:axId val="1212947264"/>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COST CENTRE</a:t>
                </a:r>
              </a:p>
            </c:rich>
          </c:tx>
          <c:layout>
            <c:manualLayout>
              <c:xMode val="edge"/>
              <c:yMode val="edge"/>
              <c:x val="0.47216675723383028"/>
              <c:y val="0.89347544971512705"/>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387472"/>
        <c:crosses val="autoZero"/>
        <c:auto val="1"/>
        <c:lblAlgn val="ctr"/>
        <c:lblOffset val="100"/>
        <c:noMultiLvlLbl val="0"/>
      </c:catAx>
      <c:valAx>
        <c:axId val="302387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COSTS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947264"/>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[Southern Water Corp Financial Case Study MCU Student Facing(SOLUTION).xlsx]Sheet1!PivotTable21</c:name>
    <c:fmtId val="1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COSTS</a:t>
            </a:r>
            <a:r>
              <a:rPr lang="en-US" b="1" baseline="0"/>
              <a:t> PER UNIT</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Sheet1!$B$101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Sheet1!$A$102:$A$105</c:f>
              <c:strCache>
                <c:ptCount val="3"/>
                <c:pt idx="0">
                  <c:v>Kootha</c:v>
                </c:pt>
                <c:pt idx="1">
                  <c:v>Jutik</c:v>
                </c:pt>
                <c:pt idx="2">
                  <c:v>Surjek</c:v>
                </c:pt>
              </c:strCache>
            </c:strRef>
          </c:cat>
          <c:val>
            <c:numRef>
              <c:f>Sheet1!$B$102:$B$105</c:f>
              <c:numCache>
                <c:formatCode>"$"#,##0.00</c:formatCode>
                <c:ptCount val="3"/>
                <c:pt idx="0">
                  <c:v>51223824.092327468</c:v>
                </c:pt>
                <c:pt idx="1">
                  <c:v>90723489.279805601</c:v>
                </c:pt>
                <c:pt idx="2">
                  <c:v>179319099.03996587</c:v>
                </c:pt>
              </c:numCache>
            </c:numRef>
          </c:val>
          <c:extLst>
            <c:ext xmlns:c16="http://schemas.microsoft.com/office/drawing/2014/chart" uri="{C3380CC4-5D6E-409C-BE32-E72D297353CC}">
              <c16:uniqueId val="{00000000-9FB4-4B1F-B608-77B0BE23E62F}"/>
            </c:ext>
          </c:extLst>
        </c:ser>
        <c:dLbls>
          <c:dLblPos val="outEnd"/>
          <c:showLegendKey val="0"/>
          <c:showVal val="1"/>
          <c:showCatName val="0"/>
          <c:showSerName val="0"/>
          <c:showPercent val="0"/>
          <c:showBubbleSize val="0"/>
        </c:dLbls>
        <c:gapWidth val="219"/>
        <c:overlap val="-27"/>
        <c:axId val="1307058704"/>
        <c:axId val="629305600"/>
      </c:barChart>
      <c:catAx>
        <c:axId val="1307058704"/>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UNIT</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305600"/>
        <c:crosses val="autoZero"/>
        <c:auto val="1"/>
        <c:lblAlgn val="ctr"/>
        <c:lblOffset val="100"/>
        <c:noMultiLvlLbl val="0"/>
      </c:catAx>
      <c:valAx>
        <c:axId val="629305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COSTS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05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COSTS</a:t>
            </a:r>
            <a:r>
              <a:rPr lang="en-US" b="1" baseline="0"/>
              <a:t> PER COST CENTRE (KOOTHA)</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Sheet2!$A$6</c:f>
              <c:strCache>
                <c:ptCount val="1"/>
                <c:pt idx="0">
                  <c:v>Kootha</c:v>
                </c:pt>
              </c:strCache>
            </c:strRef>
          </c:tx>
          <c:spPr>
            <a:solidFill>
              <a:schemeClr val="accent1"/>
            </a:solidFill>
            <a:ln>
              <a:noFill/>
            </a:ln>
            <a:effectLst/>
          </c:spPr>
          <c:invertIfNegative val="0"/>
          <c:dPt>
            <c:idx val="2"/>
            <c:invertIfNegative val="0"/>
            <c:bubble3D val="0"/>
            <c:spPr>
              <a:solidFill>
                <a:schemeClr val="accent1"/>
              </a:solidFill>
              <a:ln>
                <a:noFill/>
              </a:ln>
              <a:effectLst/>
            </c:spPr>
            <c:extLst>
              <c:ext xmlns:c16="http://schemas.microsoft.com/office/drawing/2014/chart" uri="{C3380CC4-5D6E-409C-BE32-E72D297353CC}">
                <c16:uniqueId val="{00000002-20A6-4D62-9881-E6781120133D}"/>
              </c:ext>
            </c:extLst>
          </c:dPt>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Sheet2!$B$5:$E$5</c:f>
              <c:strCache>
                <c:ptCount val="4"/>
                <c:pt idx="0">
                  <c:v>Chemical Costs</c:v>
                </c:pt>
                <c:pt idx="1">
                  <c:v>Facility Costs</c:v>
                </c:pt>
                <c:pt idx="2">
                  <c:v>Labour Costs</c:v>
                </c:pt>
                <c:pt idx="3">
                  <c:v>Operational Maintenance Costs</c:v>
                </c:pt>
              </c:strCache>
            </c:strRef>
          </c:cat>
          <c:val>
            <c:numRef>
              <c:f>Sheet2!$B$6:$E$6</c:f>
              <c:numCache>
                <c:formatCode>"$"#,##0.00</c:formatCode>
                <c:ptCount val="4"/>
                <c:pt idx="0">
                  <c:v>10125517.9836525</c:v>
                </c:pt>
                <c:pt idx="1">
                  <c:v>11801303.01125</c:v>
                </c:pt>
                <c:pt idx="2">
                  <c:v>15553428.2853125</c:v>
                </c:pt>
                <c:pt idx="3">
                  <c:v>13743574.812112501</c:v>
                </c:pt>
              </c:numCache>
            </c:numRef>
          </c:val>
          <c:extLst>
            <c:ext xmlns:c16="http://schemas.microsoft.com/office/drawing/2014/chart" uri="{C3380CC4-5D6E-409C-BE32-E72D297353CC}">
              <c16:uniqueId val="{00000000-20A6-4D62-9881-E6781120133D}"/>
            </c:ext>
          </c:extLst>
        </c:ser>
        <c:dLbls>
          <c:dLblPos val="outEnd"/>
          <c:showLegendKey val="0"/>
          <c:showVal val="1"/>
          <c:showCatName val="0"/>
          <c:showSerName val="0"/>
          <c:showPercent val="0"/>
          <c:showBubbleSize val="0"/>
        </c:dLbls>
        <c:gapWidth val="170"/>
        <c:overlap val="-27"/>
        <c:axId val="1521159648"/>
        <c:axId val="1227445696"/>
      </c:barChart>
      <c:catAx>
        <c:axId val="1521159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COST CENTRE</a:t>
                </a:r>
              </a:p>
            </c:rich>
          </c:tx>
          <c:layout>
            <c:manualLayout>
              <c:xMode val="edge"/>
              <c:yMode val="edge"/>
              <c:x val="0.43816511572417083"/>
              <c:y val="0.8745487999567064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445696"/>
        <c:crosses val="autoZero"/>
        <c:auto val="1"/>
        <c:lblAlgn val="ctr"/>
        <c:lblOffset val="100"/>
        <c:noMultiLvlLbl val="0"/>
      </c:catAx>
      <c:valAx>
        <c:axId val="1227445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COSTS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159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COSTS PER COST CENTRE (SURJEK)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Sheet2!$A$30</c:f>
              <c:strCache>
                <c:ptCount val="1"/>
                <c:pt idx="0">
                  <c:v>Surjek</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Sheet2!$B$29:$E$29</c:f>
              <c:strCache>
                <c:ptCount val="4"/>
                <c:pt idx="0">
                  <c:v>Chemical Costs</c:v>
                </c:pt>
                <c:pt idx="1">
                  <c:v>Facility Costs</c:v>
                </c:pt>
                <c:pt idx="2">
                  <c:v>Labour Costs</c:v>
                </c:pt>
                <c:pt idx="3">
                  <c:v>Operational Maintenance Costs</c:v>
                </c:pt>
              </c:strCache>
            </c:strRef>
          </c:cat>
          <c:val>
            <c:numRef>
              <c:f>Sheet2!$B$30:$E$30</c:f>
              <c:numCache>
                <c:formatCode>"$"#,##0.00</c:formatCode>
                <c:ptCount val="4"/>
                <c:pt idx="0">
                  <c:v>46326012.775156796</c:v>
                </c:pt>
                <c:pt idx="1">
                  <c:v>42465511.710560411</c:v>
                </c:pt>
                <c:pt idx="2">
                  <c:v>42136369.189600006</c:v>
                </c:pt>
                <c:pt idx="3">
                  <c:v>48391205.364648603</c:v>
                </c:pt>
              </c:numCache>
            </c:numRef>
          </c:val>
          <c:extLst>
            <c:ext xmlns:c16="http://schemas.microsoft.com/office/drawing/2014/chart" uri="{C3380CC4-5D6E-409C-BE32-E72D297353CC}">
              <c16:uniqueId val="{00000000-4025-494C-A613-A248F776426B}"/>
            </c:ext>
          </c:extLst>
        </c:ser>
        <c:dLbls>
          <c:dLblPos val="outEnd"/>
          <c:showLegendKey val="0"/>
          <c:showVal val="1"/>
          <c:showCatName val="0"/>
          <c:showSerName val="0"/>
          <c:showPercent val="0"/>
          <c:showBubbleSize val="0"/>
        </c:dLbls>
        <c:gapWidth val="170"/>
        <c:overlap val="-27"/>
        <c:axId val="1341296256"/>
        <c:axId val="1302433680"/>
      </c:barChart>
      <c:catAx>
        <c:axId val="1341296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COST CENTRE</a:t>
                </a:r>
              </a:p>
            </c:rich>
          </c:tx>
          <c:layout>
            <c:manualLayout>
              <c:xMode val="edge"/>
              <c:yMode val="edge"/>
              <c:x val="0.41336001749781276"/>
              <c:y val="0.8442129629629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433680"/>
        <c:crosses val="autoZero"/>
        <c:auto val="1"/>
        <c:lblAlgn val="ctr"/>
        <c:lblOffset val="100"/>
        <c:noMultiLvlLbl val="0"/>
      </c:catAx>
      <c:valAx>
        <c:axId val="1302433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COSTS</a:t>
                </a:r>
              </a:p>
            </c:rich>
          </c:tx>
          <c:layout>
            <c:manualLayout>
              <c:xMode val="edge"/>
              <c:yMode val="edge"/>
              <c:x val="2.7777777777777776E-2"/>
              <c:y val="0.3534758675998833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2962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COST BY COST CENTRE (JUTIK)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Sheet2!$A$40</c:f>
              <c:strCache>
                <c:ptCount val="1"/>
                <c:pt idx="0">
                  <c:v>Jutik</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Sheet2!$B$39:$E$39</c:f>
              <c:strCache>
                <c:ptCount val="4"/>
                <c:pt idx="0">
                  <c:v>Chemical Costs</c:v>
                </c:pt>
                <c:pt idx="1">
                  <c:v>Facility Costs</c:v>
                </c:pt>
                <c:pt idx="2">
                  <c:v>Labour Costs</c:v>
                </c:pt>
                <c:pt idx="3">
                  <c:v>Operational Maintenance Costs</c:v>
                </c:pt>
              </c:strCache>
            </c:strRef>
          </c:cat>
          <c:val>
            <c:numRef>
              <c:f>Sheet2!$B$40:$E$40</c:f>
              <c:numCache>
                <c:formatCode>"$"#,##0.00</c:formatCode>
                <c:ptCount val="4"/>
                <c:pt idx="0">
                  <c:v>21961819.498855628</c:v>
                </c:pt>
                <c:pt idx="1">
                  <c:v>20865604.366132494</c:v>
                </c:pt>
                <c:pt idx="2">
                  <c:v>29638834.095899995</c:v>
                </c:pt>
                <c:pt idx="3">
                  <c:v>18257231.318917505</c:v>
                </c:pt>
              </c:numCache>
            </c:numRef>
          </c:val>
          <c:extLst>
            <c:ext xmlns:c16="http://schemas.microsoft.com/office/drawing/2014/chart" uri="{C3380CC4-5D6E-409C-BE32-E72D297353CC}">
              <c16:uniqueId val="{00000000-2F59-457D-B0C0-A656A6DDF9FF}"/>
            </c:ext>
          </c:extLst>
        </c:ser>
        <c:dLbls>
          <c:dLblPos val="outEnd"/>
          <c:showLegendKey val="0"/>
          <c:showVal val="1"/>
          <c:showCatName val="0"/>
          <c:showSerName val="0"/>
          <c:showPercent val="0"/>
          <c:showBubbleSize val="0"/>
        </c:dLbls>
        <c:gapWidth val="170"/>
        <c:overlap val="-27"/>
        <c:axId val="1472556864"/>
        <c:axId val="1312697200"/>
      </c:barChart>
      <c:catAx>
        <c:axId val="1472556864"/>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COST CENTRE</a:t>
                </a:r>
              </a:p>
            </c:rich>
          </c:tx>
          <c:layout>
            <c:manualLayout>
              <c:xMode val="edge"/>
              <c:yMode val="edge"/>
              <c:x val="0.43640857392825899"/>
              <c:y val="0.86016185476815399"/>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2697200"/>
        <c:crosses val="autoZero"/>
        <c:auto val="1"/>
        <c:lblAlgn val="ctr"/>
        <c:lblOffset val="100"/>
        <c:noMultiLvlLbl val="0"/>
      </c:catAx>
      <c:valAx>
        <c:axId val="1312697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COSTS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5568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COSTS PER COST ELEMENTS (JUTIK)</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Sheet2!$C$82</c:f>
              <c:strCache>
                <c:ptCount val="1"/>
                <c:pt idx="0">
                  <c:v>Costs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Sheet2!$B$83:$B$90</c:f>
              <c:strCache>
                <c:ptCount val="8"/>
                <c:pt idx="0">
                  <c:v>Plant Admin Costs (004)</c:v>
                </c:pt>
                <c:pt idx="1">
                  <c:v>Plant Outages (002)</c:v>
                </c:pt>
                <c:pt idx="2">
                  <c:v>Plant Op. Costs (003)</c:v>
                </c:pt>
                <c:pt idx="3">
                  <c:v>Plant Maintenance (001)</c:v>
                </c:pt>
                <c:pt idx="4">
                  <c:v>Utility-Exp (002) - Electricity</c:v>
                </c:pt>
                <c:pt idx="5">
                  <c:v>Utility-Exp (002) - Heating</c:v>
                </c:pt>
                <c:pt idx="6">
                  <c:v>Chem-Exp (001)</c:v>
                </c:pt>
                <c:pt idx="7">
                  <c:v>Labour-Costs (001)</c:v>
                </c:pt>
              </c:strCache>
            </c:strRef>
          </c:cat>
          <c:val>
            <c:numRef>
              <c:f>Sheet2!$C$83:$C$90</c:f>
              <c:numCache>
                <c:formatCode>"$"#,##0</c:formatCode>
                <c:ptCount val="8"/>
                <c:pt idx="0">
                  <c:v>1864718.386713</c:v>
                </c:pt>
                <c:pt idx="1">
                  <c:v>2219902.8413249999</c:v>
                </c:pt>
                <c:pt idx="2">
                  <c:v>5505359.0464859996</c:v>
                </c:pt>
                <c:pt idx="3">
                  <c:v>8667251.0443935003</c:v>
                </c:pt>
                <c:pt idx="4">
                  <c:v>10031540.560640626</c:v>
                </c:pt>
                <c:pt idx="5">
                  <c:v>10834063.805491876</c:v>
                </c:pt>
                <c:pt idx="6">
                  <c:v>21961819.498855628</c:v>
                </c:pt>
                <c:pt idx="7">
                  <c:v>29638834.095899995</c:v>
                </c:pt>
              </c:numCache>
            </c:numRef>
          </c:val>
          <c:extLst>
            <c:ext xmlns:c16="http://schemas.microsoft.com/office/drawing/2014/chart" uri="{C3380CC4-5D6E-409C-BE32-E72D297353CC}">
              <c16:uniqueId val="{00000000-DFBE-4A77-A6F4-BB67E9CC0806}"/>
            </c:ext>
          </c:extLst>
        </c:ser>
        <c:dLbls>
          <c:showLegendKey val="0"/>
          <c:showVal val="1"/>
          <c:showCatName val="0"/>
          <c:showSerName val="0"/>
          <c:showPercent val="0"/>
          <c:showBubbleSize val="0"/>
        </c:dLbls>
        <c:gapWidth val="50"/>
        <c:axId val="2007403375"/>
        <c:axId val="1962148367"/>
      </c:barChart>
      <c:catAx>
        <c:axId val="2007403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962148367"/>
        <c:crosses val="autoZero"/>
        <c:auto val="1"/>
        <c:lblAlgn val="ctr"/>
        <c:lblOffset val="100"/>
        <c:noMultiLvlLbl val="0"/>
      </c:catAx>
      <c:valAx>
        <c:axId val="19621483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2007403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COSTS PER COST ELEMENTS (KOOTHA)</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Sheet2!$C$98</c:f>
              <c:strCache>
                <c:ptCount val="1"/>
                <c:pt idx="0">
                  <c:v>Costs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Sheet2!$B$99:$B$106</c:f>
              <c:strCache>
                <c:ptCount val="8"/>
                <c:pt idx="0">
                  <c:v>Plant Admin Costs (004)</c:v>
                </c:pt>
                <c:pt idx="1">
                  <c:v>Plant Outages (002)</c:v>
                </c:pt>
                <c:pt idx="2">
                  <c:v>Plant Op. Costs (003)</c:v>
                </c:pt>
                <c:pt idx="3">
                  <c:v>Utility-Exp (002) - Heating</c:v>
                </c:pt>
                <c:pt idx="4">
                  <c:v>Plant Maintenance (001)</c:v>
                </c:pt>
                <c:pt idx="5">
                  <c:v>Utility-Exp (002) - Electricity</c:v>
                </c:pt>
                <c:pt idx="6">
                  <c:v>Chem-Exp (001)</c:v>
                </c:pt>
                <c:pt idx="7">
                  <c:v>Labour-Costs (001)</c:v>
                </c:pt>
              </c:strCache>
            </c:strRef>
          </c:cat>
          <c:val>
            <c:numRef>
              <c:f>Sheet2!$C$99:$C$106</c:f>
              <c:numCache>
                <c:formatCode>"$"#,##0</c:formatCode>
                <c:ptCount val="8"/>
                <c:pt idx="0">
                  <c:v>2375432.6835749992</c:v>
                </c:pt>
                <c:pt idx="1">
                  <c:v>3054127.7360249991</c:v>
                </c:pt>
                <c:pt idx="2">
                  <c:v>3450033.1832874985</c:v>
                </c:pt>
                <c:pt idx="3">
                  <c:v>4720521.2044999991</c:v>
                </c:pt>
                <c:pt idx="4">
                  <c:v>4863981.2092249971</c:v>
                </c:pt>
                <c:pt idx="5">
                  <c:v>7080781.8067499967</c:v>
                </c:pt>
                <c:pt idx="6">
                  <c:v>10125517.983652495</c:v>
                </c:pt>
                <c:pt idx="7">
                  <c:v>15553428.285312496</c:v>
                </c:pt>
              </c:numCache>
            </c:numRef>
          </c:val>
          <c:extLst>
            <c:ext xmlns:c16="http://schemas.microsoft.com/office/drawing/2014/chart" uri="{C3380CC4-5D6E-409C-BE32-E72D297353CC}">
              <c16:uniqueId val="{00000000-3762-4C05-AFF9-1740A4DAA85F}"/>
            </c:ext>
          </c:extLst>
        </c:ser>
        <c:dLbls>
          <c:showLegendKey val="0"/>
          <c:showVal val="1"/>
          <c:showCatName val="0"/>
          <c:showSerName val="0"/>
          <c:showPercent val="0"/>
          <c:showBubbleSize val="0"/>
        </c:dLbls>
        <c:gapWidth val="50"/>
        <c:axId val="1989309375"/>
        <c:axId val="1588909695"/>
      </c:barChart>
      <c:catAx>
        <c:axId val="1989309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588909695"/>
        <c:crosses val="autoZero"/>
        <c:auto val="1"/>
        <c:lblAlgn val="ctr"/>
        <c:lblOffset val="100"/>
        <c:noMultiLvlLbl val="0"/>
      </c:catAx>
      <c:valAx>
        <c:axId val="15889096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989309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COSTS PER COST ELEMENTS (SURJEK)</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Sheet2!$C$114</c:f>
              <c:strCache>
                <c:ptCount val="1"/>
                <c:pt idx="0">
                  <c:v>Costs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Sheet2!$B$115:$B$122</c:f>
              <c:strCache>
                <c:ptCount val="8"/>
                <c:pt idx="0">
                  <c:v>Plant Admin Costs (004)</c:v>
                </c:pt>
                <c:pt idx="1">
                  <c:v>Plant Outages (002)</c:v>
                </c:pt>
                <c:pt idx="2">
                  <c:v>Plant Op. Costs (003)</c:v>
                </c:pt>
                <c:pt idx="3">
                  <c:v>Plant Maintenance (001)</c:v>
                </c:pt>
                <c:pt idx="4">
                  <c:v>Utility-Exp (002) - Electricity</c:v>
                </c:pt>
                <c:pt idx="5">
                  <c:v>Utility-Exp (002) - Heating</c:v>
                </c:pt>
                <c:pt idx="6">
                  <c:v>Labour-Costs (001)</c:v>
                </c:pt>
                <c:pt idx="7">
                  <c:v>Chem-Exp (001)</c:v>
                </c:pt>
              </c:strCache>
            </c:strRef>
          </c:cat>
          <c:val>
            <c:numRef>
              <c:f>Sheet2!$C$115:$C$122</c:f>
              <c:numCache>
                <c:formatCode>"$"#,##0</c:formatCode>
                <c:ptCount val="8"/>
                <c:pt idx="0">
                  <c:v>6573273.5935775992</c:v>
                </c:pt>
                <c:pt idx="1">
                  <c:v>11461092.419571202</c:v>
                </c:pt>
                <c:pt idx="2">
                  <c:v>12135274.326604798</c:v>
                </c:pt>
                <c:pt idx="3">
                  <c:v>18221565.024895012</c:v>
                </c:pt>
                <c:pt idx="4">
                  <c:v>19302505.322982002</c:v>
                </c:pt>
                <c:pt idx="5">
                  <c:v>23163006.387578398</c:v>
                </c:pt>
                <c:pt idx="6">
                  <c:v>42136369.189600006</c:v>
                </c:pt>
                <c:pt idx="7">
                  <c:v>46326012.775156796</c:v>
                </c:pt>
              </c:numCache>
            </c:numRef>
          </c:val>
          <c:extLst>
            <c:ext xmlns:c16="http://schemas.microsoft.com/office/drawing/2014/chart" uri="{C3380CC4-5D6E-409C-BE32-E72D297353CC}">
              <c16:uniqueId val="{00000000-0603-428F-8EE2-C218AD778B74}"/>
            </c:ext>
          </c:extLst>
        </c:ser>
        <c:dLbls>
          <c:showLegendKey val="0"/>
          <c:showVal val="1"/>
          <c:showCatName val="0"/>
          <c:showSerName val="0"/>
          <c:showPercent val="0"/>
          <c:showBubbleSize val="0"/>
        </c:dLbls>
        <c:gapWidth val="50"/>
        <c:axId val="627769248"/>
        <c:axId val="1063959487"/>
      </c:barChart>
      <c:catAx>
        <c:axId val="62776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063959487"/>
        <c:crosses val="autoZero"/>
        <c:auto val="1"/>
        <c:lblAlgn val="ctr"/>
        <c:lblOffset val="100"/>
        <c:noMultiLvlLbl val="0"/>
      </c:catAx>
      <c:valAx>
        <c:axId val="106395948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627769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t>KOOTHA'S CHEMICAL</a:t>
            </a:r>
            <a:r>
              <a:rPr lang="en-US" sz="1100" b="1" baseline="0"/>
              <a:t> EXPENSES VS. WATER PRODUCTION</a:t>
            </a:r>
            <a:endParaRPr lang="en-US" sz="11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Analysis'!$A$105:$E$105</c:f>
              <c:strCache>
                <c:ptCount val="5"/>
                <c:pt idx="0">
                  <c:v>Financial Actual</c:v>
                </c:pt>
                <c:pt idx="1">
                  <c:v>Kootha</c:v>
                </c:pt>
                <c:pt idx="2">
                  <c:v>Expenses</c:v>
                </c:pt>
                <c:pt idx="3">
                  <c:v>Chemical Costs</c:v>
                </c:pt>
                <c:pt idx="4">
                  <c:v>Chem-Exp (001)</c:v>
                </c:pt>
              </c:strCache>
            </c:strRef>
          </c:tx>
          <c:spPr>
            <a:solidFill>
              <a:schemeClr val="accent1"/>
            </a:solidFill>
            <a:ln>
              <a:noFill/>
            </a:ln>
            <a:effectLst/>
          </c:spPr>
          <c:invertIfNegative val="0"/>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Analysis'!$F$105:$Q$105</c:f>
              <c:numCache>
                <c:formatCode>"$"#,##0.00;[Red]\-"$"#,##0.00</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extLst>
            <c:ext xmlns:c16="http://schemas.microsoft.com/office/drawing/2014/chart" uri="{C3380CC4-5D6E-409C-BE32-E72D297353CC}">
              <c16:uniqueId val="{00000000-3BD2-40A9-A158-CB979DA6C1C1}"/>
            </c:ext>
          </c:extLst>
        </c:ser>
        <c:dLbls>
          <c:showLegendKey val="0"/>
          <c:showVal val="0"/>
          <c:showCatName val="0"/>
          <c:showSerName val="0"/>
          <c:showPercent val="0"/>
          <c:showBubbleSize val="0"/>
        </c:dLbls>
        <c:gapWidth val="219"/>
        <c:overlap val="-27"/>
        <c:axId val="2102201071"/>
        <c:axId val="2055834751"/>
      </c:barChart>
      <c:lineChart>
        <c:grouping val="standard"/>
        <c:varyColors val="0"/>
        <c:ser>
          <c:idx val="1"/>
          <c:order val="1"/>
          <c:tx>
            <c:strRef>
              <c:f>'Expenses Analysis'!$A$108:$E$108</c:f>
              <c:strCache>
                <c:ptCount val="5"/>
                <c:pt idx="0">
                  <c:v>Water Production Actuals</c:v>
                </c:pt>
                <c:pt idx="1">
                  <c:v>Kootha</c:v>
                </c:pt>
                <c:pt idx="2">
                  <c:v>None</c:v>
                </c:pt>
                <c:pt idx="3">
                  <c:v>None</c:v>
                </c:pt>
                <c:pt idx="4">
                  <c:v>None</c:v>
                </c:pt>
              </c:strCache>
            </c:strRef>
          </c:tx>
          <c:spPr>
            <a:ln w="28575" cap="rnd">
              <a:solidFill>
                <a:schemeClr val="accent2"/>
              </a:solidFill>
              <a:round/>
            </a:ln>
            <a:effectLst/>
          </c:spPr>
          <c:marker>
            <c:symbol val="none"/>
          </c:marker>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Analysis'!$F$108:$Q$108</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val>
          <c:smooth val="0"/>
          <c:extLst>
            <c:ext xmlns:c16="http://schemas.microsoft.com/office/drawing/2014/chart" uri="{C3380CC4-5D6E-409C-BE32-E72D297353CC}">
              <c16:uniqueId val="{00000001-3BD2-40A9-A158-CB979DA6C1C1}"/>
            </c:ext>
          </c:extLst>
        </c:ser>
        <c:dLbls>
          <c:showLegendKey val="0"/>
          <c:showVal val="0"/>
          <c:showCatName val="0"/>
          <c:showSerName val="0"/>
          <c:showPercent val="0"/>
          <c:showBubbleSize val="0"/>
        </c:dLbls>
        <c:marker val="1"/>
        <c:smooth val="0"/>
        <c:axId val="2078622415"/>
        <c:axId val="2055836415"/>
      </c:lineChart>
      <c:dateAx>
        <c:axId val="2102201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MONTH</a:t>
                </a:r>
              </a:p>
            </c:rich>
          </c:tx>
          <c:layout>
            <c:manualLayout>
              <c:xMode val="edge"/>
              <c:yMode val="edge"/>
              <c:x val="0.48383333333333334"/>
              <c:y val="0.706225575969670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834751"/>
        <c:crosses val="autoZero"/>
        <c:auto val="1"/>
        <c:lblOffset val="100"/>
        <c:baseTimeUnit val="months"/>
      </c:dateAx>
      <c:valAx>
        <c:axId val="2055834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COSTS (CHEMICAL)</a:t>
                </a:r>
              </a:p>
            </c:rich>
          </c:tx>
          <c:layout>
            <c:manualLayout>
              <c:xMode val="edge"/>
              <c:yMode val="edge"/>
              <c:x val="2.2222222222222223E-2"/>
              <c:y val="0.1234182706328375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201071"/>
        <c:crosses val="autoZero"/>
        <c:crossBetween val="between"/>
      </c:valAx>
      <c:valAx>
        <c:axId val="2055836415"/>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COSTS (WATER PRODUCTION</a:t>
                </a:r>
                <a:r>
                  <a:rPr lang="en-US"/>
                  <a:t>)</a:t>
                </a:r>
              </a:p>
            </c:rich>
          </c:tx>
          <c:layout>
            <c:manualLayout>
              <c:xMode val="edge"/>
              <c:yMode val="edge"/>
              <c:x val="0.94109711286089237"/>
              <c:y val="0.1301195683872849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8622415"/>
        <c:crosses val="max"/>
        <c:crossBetween val="between"/>
      </c:valAx>
      <c:dateAx>
        <c:axId val="2078622415"/>
        <c:scaling>
          <c:orientation val="minMax"/>
        </c:scaling>
        <c:delete val="1"/>
        <c:axPos val="b"/>
        <c:numFmt formatCode="mmm\-yy" sourceLinked="1"/>
        <c:majorTickMark val="out"/>
        <c:minorTickMark val="none"/>
        <c:tickLblPos val="nextTo"/>
        <c:crossAx val="2055836415"/>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i="0" baseline="0">
                <a:effectLst/>
              </a:rPr>
              <a:t>SURJEK'S CHEMICAL EXPENSES VS. WATER PRODUCTION</a:t>
            </a:r>
            <a:endParaRPr lang="en-US" sz="1100" b="1">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Analysis'!$A$106:$E$106</c:f>
              <c:strCache>
                <c:ptCount val="5"/>
                <c:pt idx="0">
                  <c:v>Financial Actual</c:v>
                </c:pt>
                <c:pt idx="1">
                  <c:v>Surjek</c:v>
                </c:pt>
                <c:pt idx="2">
                  <c:v>Expenses</c:v>
                </c:pt>
                <c:pt idx="3">
                  <c:v>Chemical Costs</c:v>
                </c:pt>
                <c:pt idx="4">
                  <c:v>Chem-Exp (001)</c:v>
                </c:pt>
              </c:strCache>
            </c:strRef>
          </c:tx>
          <c:spPr>
            <a:solidFill>
              <a:schemeClr val="accent1"/>
            </a:solidFill>
            <a:ln>
              <a:noFill/>
            </a:ln>
            <a:effectLst/>
          </c:spPr>
          <c:invertIfNegative val="0"/>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Analysis'!$F$106:$Q$106</c:f>
              <c:numCache>
                <c:formatCode>"$"#,##0.00;[Red]\-"$"#,##0.00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val>
          <c:extLst>
            <c:ext xmlns:c16="http://schemas.microsoft.com/office/drawing/2014/chart" uri="{C3380CC4-5D6E-409C-BE32-E72D297353CC}">
              <c16:uniqueId val="{00000000-8E87-42D7-A76B-4F5AEA7D6683}"/>
            </c:ext>
          </c:extLst>
        </c:ser>
        <c:dLbls>
          <c:showLegendKey val="0"/>
          <c:showVal val="0"/>
          <c:showCatName val="0"/>
          <c:showSerName val="0"/>
          <c:showPercent val="0"/>
          <c:showBubbleSize val="0"/>
        </c:dLbls>
        <c:gapWidth val="219"/>
        <c:overlap val="-27"/>
        <c:axId val="504591472"/>
        <c:axId val="779485423"/>
      </c:barChart>
      <c:lineChart>
        <c:grouping val="standard"/>
        <c:varyColors val="0"/>
        <c:ser>
          <c:idx val="1"/>
          <c:order val="1"/>
          <c:tx>
            <c:strRef>
              <c:f>'Expenses Analysis'!$A$109:$E$109</c:f>
              <c:strCache>
                <c:ptCount val="5"/>
                <c:pt idx="0">
                  <c:v>Water Production Actuals</c:v>
                </c:pt>
                <c:pt idx="1">
                  <c:v>Surjek</c:v>
                </c:pt>
                <c:pt idx="2">
                  <c:v>None</c:v>
                </c:pt>
                <c:pt idx="3">
                  <c:v>None</c:v>
                </c:pt>
                <c:pt idx="4">
                  <c:v>None</c:v>
                </c:pt>
              </c:strCache>
            </c:strRef>
          </c:tx>
          <c:spPr>
            <a:ln w="28575" cap="rnd">
              <a:solidFill>
                <a:schemeClr val="accent2"/>
              </a:solidFill>
              <a:round/>
            </a:ln>
            <a:effectLst/>
          </c:spPr>
          <c:marker>
            <c:symbol val="none"/>
          </c:marker>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Analysis'!$F$109:$Q$109</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val>
          <c:smooth val="0"/>
          <c:extLst>
            <c:ext xmlns:c16="http://schemas.microsoft.com/office/drawing/2014/chart" uri="{C3380CC4-5D6E-409C-BE32-E72D297353CC}">
              <c16:uniqueId val="{00000001-8E87-42D7-A76B-4F5AEA7D6683}"/>
            </c:ext>
          </c:extLst>
        </c:ser>
        <c:dLbls>
          <c:showLegendKey val="0"/>
          <c:showVal val="0"/>
          <c:showCatName val="0"/>
          <c:showSerName val="0"/>
          <c:showPercent val="0"/>
          <c:showBubbleSize val="0"/>
        </c:dLbls>
        <c:marker val="1"/>
        <c:smooth val="0"/>
        <c:axId val="504627872"/>
        <c:axId val="779482511"/>
      </c:lineChart>
      <c:dateAx>
        <c:axId val="504591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baseline="0">
                    <a:effectLst/>
                  </a:rPr>
                  <a:t>MONTH</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485423"/>
        <c:crosses val="autoZero"/>
        <c:auto val="1"/>
        <c:lblOffset val="100"/>
        <c:baseTimeUnit val="months"/>
      </c:dateAx>
      <c:valAx>
        <c:axId val="779485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baseline="0">
                    <a:effectLst/>
                  </a:rPr>
                  <a:t>COSTS (CHEMICAL)</a:t>
                </a:r>
                <a:endParaRPr lang="en-US" sz="1000">
                  <a:effectLst/>
                </a:endParaRPr>
              </a:p>
            </c:rich>
          </c:tx>
          <c:layout>
            <c:manualLayout>
              <c:xMode val="edge"/>
              <c:yMode val="edge"/>
              <c:x val="1.6666666666666666E-2"/>
              <c:y val="0.1455092592592592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591472"/>
        <c:crosses val="autoZero"/>
        <c:crossBetween val="between"/>
      </c:valAx>
      <c:valAx>
        <c:axId val="77948251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u="none" strike="noStrike" baseline="0">
                    <a:effectLst/>
                  </a:rPr>
                  <a:t>COSTS (WATER PRODUCTION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627872"/>
        <c:crosses val="max"/>
        <c:crossBetween val="between"/>
      </c:valAx>
      <c:dateAx>
        <c:axId val="504627872"/>
        <c:scaling>
          <c:orientation val="minMax"/>
        </c:scaling>
        <c:delete val="1"/>
        <c:axPos val="b"/>
        <c:numFmt formatCode="mmm\-yy" sourceLinked="1"/>
        <c:majorTickMark val="out"/>
        <c:minorTickMark val="none"/>
        <c:tickLblPos val="nextTo"/>
        <c:crossAx val="779482511"/>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i="0" baseline="0">
                <a:effectLst/>
              </a:rPr>
              <a:t>JUTIK'S CHEMICAL EXPENSES VS. WATER PRODUCTION</a:t>
            </a:r>
            <a:endParaRPr lang="en-US"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Analysis'!$A$107:$E$107</c:f>
              <c:strCache>
                <c:ptCount val="5"/>
                <c:pt idx="0">
                  <c:v>Financial Actual</c:v>
                </c:pt>
                <c:pt idx="1">
                  <c:v>Jutik</c:v>
                </c:pt>
                <c:pt idx="2">
                  <c:v>Expenses</c:v>
                </c:pt>
                <c:pt idx="3">
                  <c:v>Chemical Costs</c:v>
                </c:pt>
                <c:pt idx="4">
                  <c:v>Chem-Exp (001)</c:v>
                </c:pt>
              </c:strCache>
            </c:strRef>
          </c:tx>
          <c:spPr>
            <a:solidFill>
              <a:schemeClr val="accent1"/>
            </a:solidFill>
            <a:ln>
              <a:noFill/>
            </a:ln>
            <a:effectLst/>
          </c:spPr>
          <c:invertIfNegative val="0"/>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Analysis'!$F$107:$Q$107</c:f>
              <c:numCache>
                <c:formatCode>"$"#,##0.00;[Red]\-"$"#,##0.00</c:formatCode>
                <c:ptCount val="12"/>
                <c:pt idx="0">
                  <c:v>1625596.3356633</c:v>
                </c:pt>
                <c:pt idx="1">
                  <c:v>1295067.8472731998</c:v>
                </c:pt>
                <c:pt idx="2">
                  <c:v>1750624.8818057997</c:v>
                </c:pt>
                <c:pt idx="3">
                  <c:v>1472529.3869285996</c:v>
                </c:pt>
                <c:pt idx="4">
                  <c:v>1252200.4923928501</c:v>
                </c:pt>
                <c:pt idx="5">
                  <c:v>1406782.6738875001</c:v>
                </c:pt>
                <c:pt idx="6">
                  <c:v>1877449.5046125001</c:v>
                </c:pt>
                <c:pt idx="7">
                  <c:v>1912219.1750437501</c:v>
                </c:pt>
                <c:pt idx="8">
                  <c:v>2266625.1980531253</c:v>
                </c:pt>
                <c:pt idx="9">
                  <c:v>2234200.5744250002</c:v>
                </c:pt>
                <c:pt idx="10">
                  <c:v>2593715.6428375002</c:v>
                </c:pt>
                <c:pt idx="11">
                  <c:v>2274807.7859325004</c:v>
                </c:pt>
              </c:numCache>
            </c:numRef>
          </c:val>
          <c:extLst>
            <c:ext xmlns:c16="http://schemas.microsoft.com/office/drawing/2014/chart" uri="{C3380CC4-5D6E-409C-BE32-E72D297353CC}">
              <c16:uniqueId val="{00000000-91F5-4E62-987A-994CAE3E6695}"/>
            </c:ext>
          </c:extLst>
        </c:ser>
        <c:dLbls>
          <c:showLegendKey val="0"/>
          <c:showVal val="0"/>
          <c:showCatName val="0"/>
          <c:showSerName val="0"/>
          <c:showPercent val="0"/>
          <c:showBubbleSize val="0"/>
        </c:dLbls>
        <c:gapWidth val="219"/>
        <c:overlap val="-27"/>
        <c:axId val="2118216367"/>
        <c:axId val="2134470975"/>
      </c:barChart>
      <c:lineChart>
        <c:grouping val="standard"/>
        <c:varyColors val="0"/>
        <c:ser>
          <c:idx val="1"/>
          <c:order val="1"/>
          <c:tx>
            <c:strRef>
              <c:f>'Expenses Analysis'!$A$110:$E$110</c:f>
              <c:strCache>
                <c:ptCount val="5"/>
                <c:pt idx="0">
                  <c:v>Water Production Actuals</c:v>
                </c:pt>
                <c:pt idx="1">
                  <c:v>Jutik</c:v>
                </c:pt>
                <c:pt idx="2">
                  <c:v>None</c:v>
                </c:pt>
                <c:pt idx="3">
                  <c:v>None</c:v>
                </c:pt>
                <c:pt idx="4">
                  <c:v>None</c:v>
                </c:pt>
              </c:strCache>
            </c:strRef>
          </c:tx>
          <c:spPr>
            <a:ln w="28575" cap="rnd">
              <a:solidFill>
                <a:schemeClr val="accent2"/>
              </a:solidFill>
              <a:round/>
            </a:ln>
            <a:effectLst/>
          </c:spPr>
          <c:marker>
            <c:symbol val="none"/>
          </c:marker>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Analysis'!$F$110:$Q$110</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val>
          <c:smooth val="0"/>
          <c:extLst>
            <c:ext xmlns:c16="http://schemas.microsoft.com/office/drawing/2014/chart" uri="{C3380CC4-5D6E-409C-BE32-E72D297353CC}">
              <c16:uniqueId val="{00000001-91F5-4E62-987A-994CAE3E6695}"/>
            </c:ext>
          </c:extLst>
        </c:ser>
        <c:dLbls>
          <c:showLegendKey val="0"/>
          <c:showVal val="0"/>
          <c:showCatName val="0"/>
          <c:showSerName val="0"/>
          <c:showPercent val="0"/>
          <c:showBubbleSize val="0"/>
        </c:dLbls>
        <c:marker val="1"/>
        <c:smooth val="0"/>
        <c:axId val="2118250767"/>
        <c:axId val="2134458911"/>
      </c:lineChart>
      <c:dateAx>
        <c:axId val="2118216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baseline="0">
                    <a:effectLst/>
                  </a:rPr>
                  <a:t>MONTH</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470975"/>
        <c:crosses val="autoZero"/>
        <c:auto val="1"/>
        <c:lblOffset val="100"/>
        <c:baseTimeUnit val="months"/>
      </c:dateAx>
      <c:valAx>
        <c:axId val="21344709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baseline="0">
                    <a:effectLst/>
                  </a:rPr>
                  <a:t>COSTS (CHEMICAL)</a:t>
                </a:r>
                <a:endParaRPr lang="en-US">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216367"/>
        <c:crosses val="autoZero"/>
        <c:crossBetween val="between"/>
      </c:valAx>
      <c:valAx>
        <c:axId val="213445891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u="none" strike="noStrike" baseline="0">
                    <a:effectLst/>
                  </a:rPr>
                  <a:t>COSTS (WATER PRODUCTION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250767"/>
        <c:crosses val="max"/>
        <c:crossBetween val="between"/>
      </c:valAx>
      <c:dateAx>
        <c:axId val="2118250767"/>
        <c:scaling>
          <c:orientation val="minMax"/>
        </c:scaling>
        <c:delete val="1"/>
        <c:axPos val="b"/>
        <c:numFmt formatCode="mmm\-yy" sourceLinked="1"/>
        <c:majorTickMark val="out"/>
        <c:minorTickMark val="none"/>
        <c:tickLblPos val="nextTo"/>
        <c:crossAx val="2134458911"/>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EBIT PER UNIT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 Analysis'!$A$23:$A$25</c:f>
              <c:strCache>
                <c:ptCount val="3"/>
                <c:pt idx="0">
                  <c:v>Kootha</c:v>
                </c:pt>
                <c:pt idx="1">
                  <c:v>Surjek</c:v>
                </c:pt>
                <c:pt idx="2">
                  <c:v>Jutik</c:v>
                </c:pt>
              </c:strCache>
            </c:strRef>
          </c:cat>
          <c:val>
            <c:numRef>
              <c:f>'EBIT Analysis'!$Q$23:$Q$25</c:f>
              <c:numCache>
                <c:formatCode>"$"#,##0.00;[Red]\-"$"#,##0.00</c:formatCode>
                <c:ptCount val="3"/>
                <c:pt idx="0">
                  <c:v>19721133.205825493</c:v>
                </c:pt>
                <c:pt idx="1">
                  <c:v>22936250.129034102</c:v>
                </c:pt>
                <c:pt idx="2">
                  <c:v>72941736.097194403</c:v>
                </c:pt>
              </c:numCache>
            </c:numRef>
          </c:val>
          <c:extLst>
            <c:ext xmlns:c16="http://schemas.microsoft.com/office/drawing/2014/chart" uri="{C3380CC4-5D6E-409C-BE32-E72D297353CC}">
              <c16:uniqueId val="{00000000-0E90-452F-A518-A62842DE49DC}"/>
            </c:ext>
          </c:extLst>
        </c:ser>
        <c:dLbls>
          <c:showLegendKey val="0"/>
          <c:showVal val="1"/>
          <c:showCatName val="0"/>
          <c:showSerName val="0"/>
          <c:showPercent val="0"/>
          <c:showBubbleSize val="0"/>
        </c:dLbls>
        <c:gapWidth val="50"/>
        <c:axId val="950852175"/>
        <c:axId val="911791439"/>
      </c:barChart>
      <c:catAx>
        <c:axId val="950852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11791439"/>
        <c:crosses val="autoZero"/>
        <c:auto val="1"/>
        <c:lblAlgn val="ctr"/>
        <c:lblOffset val="100"/>
        <c:noMultiLvlLbl val="0"/>
      </c:catAx>
      <c:valAx>
        <c:axId val="9117914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50852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EBIT TREND PER UNIT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128073167393263"/>
          <c:y val="0.13280808376765013"/>
          <c:w val="0.83497026012229525"/>
          <c:h val="0.76344966838591377"/>
        </c:manualLayout>
      </c:layout>
      <c:lineChart>
        <c:grouping val="standard"/>
        <c:varyColors val="0"/>
        <c:ser>
          <c:idx val="0"/>
          <c:order val="0"/>
          <c:tx>
            <c:strRef>
              <c:f>'EBIT Analysis'!$A$23</c:f>
              <c:strCache>
                <c:ptCount val="1"/>
                <c:pt idx="0">
                  <c:v>Kootha</c:v>
                </c:pt>
              </c:strCache>
            </c:strRef>
          </c:tx>
          <c:spPr>
            <a:ln w="28575" cap="rnd">
              <a:solidFill>
                <a:schemeClr val="accent1"/>
              </a:solidFill>
              <a:round/>
            </a:ln>
            <a:effectLst/>
          </c:spPr>
          <c:marker>
            <c:symbol val="none"/>
          </c:marker>
          <c:cat>
            <c:numRef>
              <c:f>'EBIT Analysis'!$C$13:$P$13</c:f>
              <c:numCache>
                <c:formatCode>General</c:formatCode>
                <c:ptCount val="14"/>
                <c:pt idx="2" formatCode="mmm\-yy">
                  <c:v>41456</c:v>
                </c:pt>
                <c:pt idx="3" formatCode="mmm\-yy">
                  <c:v>41487</c:v>
                </c:pt>
                <c:pt idx="4" formatCode="mmm\-yy">
                  <c:v>41518</c:v>
                </c:pt>
                <c:pt idx="5" formatCode="mmm\-yy">
                  <c:v>41548</c:v>
                </c:pt>
                <c:pt idx="6" formatCode="mmm\-yy">
                  <c:v>41579</c:v>
                </c:pt>
                <c:pt idx="7" formatCode="mmm\-yy">
                  <c:v>41609</c:v>
                </c:pt>
                <c:pt idx="8" formatCode="mmm\-yy">
                  <c:v>41640</c:v>
                </c:pt>
                <c:pt idx="9" formatCode="mmm\-yy">
                  <c:v>41671</c:v>
                </c:pt>
                <c:pt idx="10" formatCode="mmm\-yy">
                  <c:v>41699</c:v>
                </c:pt>
                <c:pt idx="11" formatCode="mmm\-yy">
                  <c:v>41730</c:v>
                </c:pt>
                <c:pt idx="12" formatCode="mmm\-yy">
                  <c:v>41760</c:v>
                </c:pt>
                <c:pt idx="13" formatCode="mmm\-yy">
                  <c:v>41791</c:v>
                </c:pt>
              </c:numCache>
            </c:numRef>
          </c:cat>
          <c:val>
            <c:numRef>
              <c:f>'EBIT Analysis'!$C$23:$P$23</c:f>
              <c:numCache>
                <c:formatCode>General</c:formatCode>
                <c:ptCount val="14"/>
                <c:pt idx="2" formatCode="&quot;$&quot;#,##0.00;[Red]\-&quot;$&quot;#,##0.00">
                  <c:v>2456292.3275362095</c:v>
                </c:pt>
                <c:pt idx="3" formatCode="&quot;$&quot;#,##0.00;[Red]\-&quot;$&quot;#,##0.00">
                  <c:v>918310.88787430618</c:v>
                </c:pt>
                <c:pt idx="4" formatCode="&quot;$&quot;#,##0.00;[Red]\-&quot;$&quot;#,##0.00">
                  <c:v>1519674.7670411356</c:v>
                </c:pt>
                <c:pt idx="5" formatCode="&quot;$&quot;#,##0.00;[Red]\-&quot;$&quot;#,##0.00">
                  <c:v>1671126.6978958254</c:v>
                </c:pt>
                <c:pt idx="6" formatCode="&quot;$&quot;#,##0.00;[Red]\-&quot;$&quot;#,##0.00">
                  <c:v>1867603.7439484252</c:v>
                </c:pt>
                <c:pt idx="7" formatCode="&quot;$&quot;#,##0.00;[Red]\-&quot;$&quot;#,##0.00">
                  <c:v>1873668.8420387572</c:v>
                </c:pt>
                <c:pt idx="8" formatCode="&quot;$&quot;#,##0.00;[Red]\-&quot;$&quot;#,##0.00">
                  <c:v>2572779.3705296321</c:v>
                </c:pt>
                <c:pt idx="9" formatCode="&quot;$&quot;#,##0.00;[Red]\-&quot;$&quot;#,##0.00">
                  <c:v>2504531.9499788238</c:v>
                </c:pt>
                <c:pt idx="10" formatCode="&quot;$&quot;#,##0.00;[Red]\-&quot;$&quot;#,##0.00">
                  <c:v>2888063.9198026378</c:v>
                </c:pt>
                <c:pt idx="11" formatCode="&quot;$&quot;#,##0.00;[Red]\-&quot;$&quot;#,##0.00">
                  <c:v>912936.10019635595</c:v>
                </c:pt>
                <c:pt idx="12" formatCode="&quot;$&quot;#,##0.00;[Red]\-&quot;$&quot;#,##0.00">
                  <c:v>702117.95209483802</c:v>
                </c:pt>
                <c:pt idx="13" formatCode="&quot;$&quot;#,##0.00;[Red]\-&quot;$&quot;#,##0.00">
                  <c:v>-165973.35311146174</c:v>
                </c:pt>
              </c:numCache>
            </c:numRef>
          </c:val>
          <c:smooth val="0"/>
          <c:extLst>
            <c:ext xmlns:c16="http://schemas.microsoft.com/office/drawing/2014/chart" uri="{C3380CC4-5D6E-409C-BE32-E72D297353CC}">
              <c16:uniqueId val="{00000000-57D5-4CBF-AE32-1E7FBD40E084}"/>
            </c:ext>
          </c:extLst>
        </c:ser>
        <c:ser>
          <c:idx val="1"/>
          <c:order val="1"/>
          <c:tx>
            <c:strRef>
              <c:f>'EBIT Analysis'!$A$24</c:f>
              <c:strCache>
                <c:ptCount val="1"/>
                <c:pt idx="0">
                  <c:v>Surjek</c:v>
                </c:pt>
              </c:strCache>
            </c:strRef>
          </c:tx>
          <c:spPr>
            <a:ln w="28575" cap="rnd">
              <a:solidFill>
                <a:schemeClr val="accent2"/>
              </a:solidFill>
              <a:round/>
            </a:ln>
            <a:effectLst/>
          </c:spPr>
          <c:marker>
            <c:symbol val="none"/>
          </c:marker>
          <c:cat>
            <c:numRef>
              <c:f>'EBIT Analysis'!$C$13:$P$13</c:f>
              <c:numCache>
                <c:formatCode>General</c:formatCode>
                <c:ptCount val="14"/>
                <c:pt idx="2" formatCode="mmm\-yy">
                  <c:v>41456</c:v>
                </c:pt>
                <c:pt idx="3" formatCode="mmm\-yy">
                  <c:v>41487</c:v>
                </c:pt>
                <c:pt idx="4" formatCode="mmm\-yy">
                  <c:v>41518</c:v>
                </c:pt>
                <c:pt idx="5" formatCode="mmm\-yy">
                  <c:v>41548</c:v>
                </c:pt>
                <c:pt idx="6" formatCode="mmm\-yy">
                  <c:v>41579</c:v>
                </c:pt>
                <c:pt idx="7" formatCode="mmm\-yy">
                  <c:v>41609</c:v>
                </c:pt>
                <c:pt idx="8" formatCode="mmm\-yy">
                  <c:v>41640</c:v>
                </c:pt>
                <c:pt idx="9" formatCode="mmm\-yy">
                  <c:v>41671</c:v>
                </c:pt>
                <c:pt idx="10" formatCode="mmm\-yy">
                  <c:v>41699</c:v>
                </c:pt>
                <c:pt idx="11" formatCode="mmm\-yy">
                  <c:v>41730</c:v>
                </c:pt>
                <c:pt idx="12" formatCode="mmm\-yy">
                  <c:v>41760</c:v>
                </c:pt>
                <c:pt idx="13" formatCode="mmm\-yy">
                  <c:v>41791</c:v>
                </c:pt>
              </c:numCache>
            </c:numRef>
          </c:cat>
          <c:val>
            <c:numRef>
              <c:f>'EBIT Analysis'!$C$24:$P$24</c:f>
              <c:numCache>
                <c:formatCode>General</c:formatCode>
                <c:ptCount val="14"/>
                <c:pt idx="2" formatCode="&quot;$&quot;#,##0.00;[Red]\-&quot;$&quot;#,##0.00">
                  <c:v>5988499.8026137892</c:v>
                </c:pt>
                <c:pt idx="3" formatCode="&quot;$&quot;#,##0.00;[Red]\-&quot;$&quot;#,##0.00">
                  <c:v>943434.10160639696</c:v>
                </c:pt>
                <c:pt idx="4" formatCode="&quot;$&quot;#,##0.00;[Red]\-&quot;$&quot;#,##0.00">
                  <c:v>2328952.4387191646</c:v>
                </c:pt>
                <c:pt idx="5" formatCode="&quot;$&quot;#,##0.00;[Red]\-&quot;$&quot;#,##0.00">
                  <c:v>-3360291.110331079</c:v>
                </c:pt>
                <c:pt idx="6" formatCode="&quot;$&quot;#,##0.00;[Red]\-&quot;$&quot;#,##0.00">
                  <c:v>-6192464.2880000025</c:v>
                </c:pt>
                <c:pt idx="7" formatCode="&quot;$&quot;#,##0.00;[Red]\-&quot;$&quot;#,##0.00">
                  <c:v>2604016.9804607946</c:v>
                </c:pt>
                <c:pt idx="8" formatCode="&quot;$&quot;#,##0.00;[Red]\-&quot;$&quot;#,##0.00">
                  <c:v>8366591.2969236001</c:v>
                </c:pt>
                <c:pt idx="9" formatCode="&quot;$&quot;#,##0.00;[Red]\-&quot;$&quot;#,##0.00">
                  <c:v>2112457.5732843988</c:v>
                </c:pt>
                <c:pt idx="10" formatCode="&quot;$&quot;#,##0.00;[Red]\-&quot;$&quot;#,##0.00">
                  <c:v>4631100.2007863969</c:v>
                </c:pt>
                <c:pt idx="11" formatCode="&quot;$&quot;#,##0.00;[Red]\-&quot;$&quot;#,##0.00">
                  <c:v>2132931.991960397</c:v>
                </c:pt>
                <c:pt idx="12" formatCode="&quot;$&quot;#,##0.00;[Red]\-&quot;$&quot;#,##0.00">
                  <c:v>-4294074.8102160059</c:v>
                </c:pt>
                <c:pt idx="13" formatCode="&quot;$&quot;#,##0.00;[Red]\-&quot;$&quot;#,##0.00">
                  <c:v>7675095.9504672009</c:v>
                </c:pt>
              </c:numCache>
            </c:numRef>
          </c:val>
          <c:smooth val="0"/>
          <c:extLst>
            <c:ext xmlns:c16="http://schemas.microsoft.com/office/drawing/2014/chart" uri="{C3380CC4-5D6E-409C-BE32-E72D297353CC}">
              <c16:uniqueId val="{00000001-57D5-4CBF-AE32-1E7FBD40E084}"/>
            </c:ext>
          </c:extLst>
        </c:ser>
        <c:ser>
          <c:idx val="2"/>
          <c:order val="2"/>
          <c:tx>
            <c:strRef>
              <c:f>'EBIT Analysis'!$A$25</c:f>
              <c:strCache>
                <c:ptCount val="1"/>
                <c:pt idx="0">
                  <c:v>Jutik</c:v>
                </c:pt>
              </c:strCache>
            </c:strRef>
          </c:tx>
          <c:spPr>
            <a:ln w="28575" cap="rnd">
              <a:solidFill>
                <a:schemeClr val="accent3"/>
              </a:solidFill>
              <a:round/>
            </a:ln>
            <a:effectLst/>
          </c:spPr>
          <c:marker>
            <c:symbol val="none"/>
          </c:marker>
          <c:cat>
            <c:numRef>
              <c:f>'EBIT Analysis'!$C$13:$P$13</c:f>
              <c:numCache>
                <c:formatCode>General</c:formatCode>
                <c:ptCount val="14"/>
                <c:pt idx="2" formatCode="mmm\-yy">
                  <c:v>41456</c:v>
                </c:pt>
                <c:pt idx="3" formatCode="mmm\-yy">
                  <c:v>41487</c:v>
                </c:pt>
                <c:pt idx="4" formatCode="mmm\-yy">
                  <c:v>41518</c:v>
                </c:pt>
                <c:pt idx="5" formatCode="mmm\-yy">
                  <c:v>41548</c:v>
                </c:pt>
                <c:pt idx="6" formatCode="mmm\-yy">
                  <c:v>41579</c:v>
                </c:pt>
                <c:pt idx="7" formatCode="mmm\-yy">
                  <c:v>41609</c:v>
                </c:pt>
                <c:pt idx="8" formatCode="mmm\-yy">
                  <c:v>41640</c:v>
                </c:pt>
                <c:pt idx="9" formatCode="mmm\-yy">
                  <c:v>41671</c:v>
                </c:pt>
                <c:pt idx="10" formatCode="mmm\-yy">
                  <c:v>41699</c:v>
                </c:pt>
                <c:pt idx="11" formatCode="mmm\-yy">
                  <c:v>41730</c:v>
                </c:pt>
                <c:pt idx="12" formatCode="mmm\-yy">
                  <c:v>41760</c:v>
                </c:pt>
                <c:pt idx="13" formatCode="mmm\-yy">
                  <c:v>41791</c:v>
                </c:pt>
              </c:numCache>
            </c:numRef>
          </c:cat>
          <c:val>
            <c:numRef>
              <c:f>'EBIT Analysis'!$C$25:$P$25</c:f>
              <c:numCache>
                <c:formatCode>General</c:formatCode>
                <c:ptCount val="14"/>
                <c:pt idx="2" formatCode="&quot;$&quot;#,##0.00;[Red]\-&quot;$&quot;#,##0.00">
                  <c:v>4547848.2127075791</c:v>
                </c:pt>
                <c:pt idx="3" formatCode="&quot;$&quot;#,##0.00;[Red]\-&quot;$&quot;#,##0.00">
                  <c:v>6542227.6080423184</c:v>
                </c:pt>
                <c:pt idx="4" formatCode="&quot;$&quot;#,##0.00;[Red]\-&quot;$&quot;#,##0.00">
                  <c:v>4438176.8988530822</c:v>
                </c:pt>
                <c:pt idx="5" formatCode="&quot;$&quot;#,##0.00;[Red]\-&quot;$&quot;#,##0.00">
                  <c:v>4415960.6020003622</c:v>
                </c:pt>
                <c:pt idx="6" formatCode="&quot;$&quot;#,##0.00;[Red]\-&quot;$&quot;#,##0.00">
                  <c:v>5589126.5717249103</c:v>
                </c:pt>
                <c:pt idx="7" formatCode="&quot;$&quot;#,##0.00;[Red]\-&quot;$&quot;#,##0.00">
                  <c:v>5264580.3424524991</c:v>
                </c:pt>
                <c:pt idx="8" formatCode="&quot;$&quot;#,##0.00;[Red]\-&quot;$&quot;#,##0.00">
                  <c:v>8292411.5891714972</c:v>
                </c:pt>
                <c:pt idx="9" formatCode="&quot;$&quot;#,##0.00;[Red]\-&quot;$&quot;#,##0.00">
                  <c:v>8295134.2778322492</c:v>
                </c:pt>
                <c:pt idx="10" formatCode="&quot;$&quot;#,##0.00;[Red]\-&quot;$&quot;#,##0.00">
                  <c:v>5460903.0204648729</c:v>
                </c:pt>
                <c:pt idx="11" formatCode="&quot;$&quot;#,##0.00;[Red]\-&quot;$&quot;#,##0.00">
                  <c:v>8279084.1609189995</c:v>
                </c:pt>
                <c:pt idx="12" formatCode="&quot;$&quot;#,##0.00;[Red]\-&quot;$&quot;#,##0.00">
                  <c:v>6175874.2250345014</c:v>
                </c:pt>
                <c:pt idx="13" formatCode="&quot;$&quot;#,##0.00;[Red]\-&quot;$&quot;#,##0.00">
                  <c:v>5640408.5879914984</c:v>
                </c:pt>
              </c:numCache>
            </c:numRef>
          </c:val>
          <c:smooth val="0"/>
          <c:extLst>
            <c:ext xmlns:c16="http://schemas.microsoft.com/office/drawing/2014/chart" uri="{C3380CC4-5D6E-409C-BE32-E72D297353CC}">
              <c16:uniqueId val="{00000002-57D5-4CBF-AE32-1E7FBD40E084}"/>
            </c:ext>
          </c:extLst>
        </c:ser>
        <c:dLbls>
          <c:showLegendKey val="0"/>
          <c:showVal val="0"/>
          <c:showCatName val="0"/>
          <c:showSerName val="0"/>
          <c:showPercent val="0"/>
          <c:showBubbleSize val="0"/>
        </c:dLbls>
        <c:smooth val="0"/>
        <c:axId val="2118271167"/>
        <c:axId val="2134407743"/>
      </c:lineChart>
      <c:dateAx>
        <c:axId val="2118271167"/>
        <c:scaling>
          <c:orientation val="minMax"/>
        </c:scaling>
        <c:delete val="1"/>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MONTH</a:t>
                </a:r>
              </a:p>
            </c:rich>
          </c:tx>
          <c:layout>
            <c:manualLayout>
              <c:xMode val="edge"/>
              <c:yMode val="edge"/>
              <c:x val="0.42048325763207101"/>
              <c:y val="0.90095616285918079"/>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2134407743"/>
        <c:crosses val="autoZero"/>
        <c:auto val="1"/>
        <c:lblOffset val="100"/>
        <c:baseTimeUnit val="months"/>
        <c:majorUnit val="1"/>
        <c:majorTimeUnit val="months"/>
      </c:dateAx>
      <c:valAx>
        <c:axId val="21344077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EBIT</a:t>
                </a:r>
              </a:p>
            </c:rich>
          </c:tx>
          <c:layout>
            <c:manualLayout>
              <c:xMode val="edge"/>
              <c:yMode val="edge"/>
              <c:x val="0"/>
              <c:y val="0.37741241894479521"/>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271167"/>
        <c:crossesAt val="41456"/>
        <c:crossBetween val="between"/>
      </c:valAx>
      <c:spPr>
        <a:noFill/>
        <a:ln>
          <a:noFill/>
        </a:ln>
        <a:effectLst/>
      </c:spPr>
    </c:plotArea>
    <c:legend>
      <c:legendPos val="b"/>
      <c:layout>
        <c:manualLayout>
          <c:xMode val="edge"/>
          <c:yMode val="edge"/>
          <c:x val="0.59625864089963554"/>
          <c:y val="0.85024061298599829"/>
          <c:w val="0.40123271233326308"/>
          <c:h val="5.579306099376417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EBIT MARGIN TREND PER UNIT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'EBIT Analysis'!$A$56</c:f>
              <c:strCache>
                <c:ptCount val="1"/>
                <c:pt idx="0">
                  <c:v>Kootha</c:v>
                </c:pt>
              </c:strCache>
            </c:strRef>
          </c:tx>
          <c:spPr>
            <a:ln w="28575" cap="rnd">
              <a:solidFill>
                <a:schemeClr val="accent1"/>
              </a:solidFill>
              <a:round/>
            </a:ln>
            <a:effectLst/>
          </c:spPr>
          <c:marker>
            <c:symbol val="none"/>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Analysis'!$E$56:$P$56</c:f>
              <c:numCache>
                <c:formatCode>0.00%</c:formatCode>
                <c:ptCount val="12"/>
                <c:pt idx="0">
                  <c:v>0.41529437933894875</c:v>
                </c:pt>
                <c:pt idx="1">
                  <c:v>0.16120151183040166</c:v>
                </c:pt>
                <c:pt idx="2">
                  <c:v>0.28887410723655493</c:v>
                </c:pt>
                <c:pt idx="3">
                  <c:v>0.32001932998338023</c:v>
                </c:pt>
                <c:pt idx="4">
                  <c:v>0.33869312626258291</c:v>
                </c:pt>
                <c:pt idx="5">
                  <c:v>0.34820783846476255</c:v>
                </c:pt>
                <c:pt idx="6">
                  <c:v>0.32889058147025918</c:v>
                </c:pt>
                <c:pt idx="7">
                  <c:v>0.36170053874987812</c:v>
                </c:pt>
                <c:pt idx="8">
                  <c:v>0.3957450352355435</c:v>
                </c:pt>
                <c:pt idx="9">
                  <c:v>0.17121060352256295</c:v>
                </c:pt>
                <c:pt idx="10">
                  <c:v>0.13014434409940612</c:v>
                </c:pt>
                <c:pt idx="11">
                  <c:v>-3.2015452692863752E-2</c:v>
                </c:pt>
              </c:numCache>
            </c:numRef>
          </c:val>
          <c:smooth val="0"/>
          <c:extLst>
            <c:ext xmlns:c16="http://schemas.microsoft.com/office/drawing/2014/chart" uri="{C3380CC4-5D6E-409C-BE32-E72D297353CC}">
              <c16:uniqueId val="{00000001-51F3-4E7D-8760-38245E9AAE76}"/>
            </c:ext>
          </c:extLst>
        </c:ser>
        <c:ser>
          <c:idx val="2"/>
          <c:order val="2"/>
          <c:tx>
            <c:strRef>
              <c:f>'EBIT Analysis'!$A$57</c:f>
              <c:strCache>
                <c:ptCount val="1"/>
                <c:pt idx="0">
                  <c:v>Surjek</c:v>
                </c:pt>
              </c:strCache>
            </c:strRef>
          </c:tx>
          <c:spPr>
            <a:ln w="28575" cap="rnd">
              <a:solidFill>
                <a:schemeClr val="accent2"/>
              </a:solidFill>
              <a:round/>
            </a:ln>
            <a:effectLst/>
          </c:spPr>
          <c:marker>
            <c:symbol val="none"/>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Analysis'!$E$57:$P$57</c:f>
              <c:numCache>
                <c:formatCode>0.00%</c:formatCode>
                <c:ptCount val="12"/>
                <c:pt idx="0">
                  <c:v>0.3455956940538133</c:v>
                </c:pt>
                <c:pt idx="1">
                  <c:v>6.4599684274176436E-2</c:v>
                </c:pt>
                <c:pt idx="2">
                  <c:v>0.14433359289184161</c:v>
                </c:pt>
                <c:pt idx="3">
                  <c:v>-0.22177748431522884</c:v>
                </c:pt>
                <c:pt idx="4">
                  <c:v>-0.44766201801321959</c:v>
                </c:pt>
                <c:pt idx="5">
                  <c:v>0.16732145063494736</c:v>
                </c:pt>
                <c:pt idx="6">
                  <c:v>0.37427618015254988</c:v>
                </c:pt>
                <c:pt idx="7">
                  <c:v>0.11368942332287206</c:v>
                </c:pt>
                <c:pt idx="8">
                  <c:v>0.23574321478746135</c:v>
                </c:pt>
                <c:pt idx="9">
                  <c:v>0.11675504697526991</c:v>
                </c:pt>
                <c:pt idx="10">
                  <c:v>-0.29356581548975247</c:v>
                </c:pt>
                <c:pt idx="11">
                  <c:v>0.47482161130642114</c:v>
                </c:pt>
              </c:numCache>
            </c:numRef>
          </c:val>
          <c:smooth val="0"/>
          <c:extLst>
            <c:ext xmlns:c16="http://schemas.microsoft.com/office/drawing/2014/chart" uri="{C3380CC4-5D6E-409C-BE32-E72D297353CC}">
              <c16:uniqueId val="{00000002-51F3-4E7D-8760-38245E9AAE76}"/>
            </c:ext>
          </c:extLst>
        </c:ser>
        <c:ser>
          <c:idx val="3"/>
          <c:order val="3"/>
          <c:tx>
            <c:strRef>
              <c:f>'EBIT Analysis'!$A$58</c:f>
              <c:strCache>
                <c:ptCount val="1"/>
                <c:pt idx="0">
                  <c:v>Jutik</c:v>
                </c:pt>
              </c:strCache>
            </c:strRef>
          </c:tx>
          <c:spPr>
            <a:ln w="28575" cap="rnd">
              <a:solidFill>
                <a:schemeClr val="bg1">
                  <a:lumMod val="65000"/>
                </a:schemeClr>
              </a:solidFill>
              <a:round/>
            </a:ln>
            <a:effectLst/>
          </c:spPr>
          <c:marker>
            <c:symbol val="none"/>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Analysis'!$E$58:$P$58</c:f>
              <c:numCache>
                <c:formatCode>0.00%</c:formatCode>
                <c:ptCount val="12"/>
                <c:pt idx="0">
                  <c:v>0.35762388953297342</c:v>
                </c:pt>
                <c:pt idx="1">
                  <c:v>0.5013107546263732</c:v>
                </c:pt>
                <c:pt idx="2">
                  <c:v>0.33532439120342417</c:v>
                </c:pt>
                <c:pt idx="3">
                  <c:v>0.37373471996246976</c:v>
                </c:pt>
                <c:pt idx="4">
                  <c:v>0.47039691903281722</c:v>
                </c:pt>
                <c:pt idx="5">
                  <c:v>0.47313004208100951</c:v>
                </c:pt>
                <c:pt idx="6">
                  <c:v>0.5353020289864372</c:v>
                </c:pt>
                <c:pt idx="7">
                  <c:v>0.52577909011510338</c:v>
                </c:pt>
                <c:pt idx="8">
                  <c:v>0.38588068285200638</c:v>
                </c:pt>
                <c:pt idx="9">
                  <c:v>0.55152119278952894</c:v>
                </c:pt>
                <c:pt idx="10">
                  <c:v>0.43228332459198315</c:v>
                </c:pt>
                <c:pt idx="11">
                  <c:v>0.37303495544431575</c:v>
                </c:pt>
              </c:numCache>
            </c:numRef>
          </c:val>
          <c:smooth val="0"/>
          <c:extLst>
            <c:ext xmlns:c16="http://schemas.microsoft.com/office/drawing/2014/chart" uri="{C3380CC4-5D6E-409C-BE32-E72D297353CC}">
              <c16:uniqueId val="{00000003-51F3-4E7D-8760-38245E9AAE76}"/>
            </c:ext>
          </c:extLst>
        </c:ser>
        <c:dLbls>
          <c:showLegendKey val="0"/>
          <c:showVal val="0"/>
          <c:showCatName val="0"/>
          <c:showSerName val="0"/>
          <c:showPercent val="0"/>
          <c:showBubbleSize val="0"/>
        </c:dLbls>
        <c:smooth val="0"/>
        <c:axId val="2077540127"/>
        <c:axId val="2095755631"/>
        <c:extLst>
          <c:ext xmlns:c15="http://schemas.microsoft.com/office/drawing/2012/chart" uri="{02D57815-91ED-43cb-92C2-25804820EDAC}">
            <c15:filteredLineSeries>
              <c15:ser>
                <c:idx val="0"/>
                <c:order val="0"/>
                <c:tx>
                  <c:strRef>
                    <c:extLst>
                      <c:ext uri="{02D57815-91ED-43cb-92C2-25804820EDAC}">
                        <c15:formulaRef>
                          <c15:sqref>'EBIT Analysis'!$A$55</c15:sqref>
                        </c15:formulaRef>
                      </c:ext>
                    </c:extLst>
                    <c:strCache>
                      <c:ptCount val="1"/>
                    </c:strCache>
                  </c:strRef>
                </c:tx>
                <c:spPr>
                  <a:ln w="28575" cap="rnd">
                    <a:solidFill>
                      <a:schemeClr val="accent1"/>
                    </a:solidFill>
                    <a:round/>
                  </a:ln>
                  <a:effectLst/>
                </c:spPr>
                <c:marker>
                  <c:symbol val="none"/>
                </c:marker>
                <c:cat>
                  <c:numRef>
                    <c:extLst>
                      <c:ext uri="{02D57815-91ED-43cb-92C2-25804820EDAC}">
                        <c15:formulaRef>
                          <c15:sqref>'EBIT Analysis'!$E$54:$P$54</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uri="{02D57815-91ED-43cb-92C2-25804820EDAC}">
                        <c15:formulaRef>
                          <c15:sqref>'EBIT Analysis'!$E$55:$P$55</c15:sqref>
                        </c15:formulaRef>
                      </c:ext>
                    </c:extLst>
                    <c:numCache>
                      <c:formatCode>#,##0</c:formatCode>
                      <c:ptCount val="12"/>
                    </c:numCache>
                  </c:numRef>
                </c:val>
                <c:smooth val="0"/>
                <c:extLst>
                  <c:ext xmlns:c16="http://schemas.microsoft.com/office/drawing/2014/chart" uri="{C3380CC4-5D6E-409C-BE32-E72D297353CC}">
                    <c16:uniqueId val="{00000000-51F3-4E7D-8760-38245E9AAE76}"/>
                  </c:ext>
                </c:extLst>
              </c15:ser>
            </c15:filteredLineSeries>
          </c:ext>
        </c:extLst>
      </c:lineChart>
      <c:dateAx>
        <c:axId val="2077540127"/>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MONTH</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755631"/>
        <c:crosses val="autoZero"/>
        <c:auto val="1"/>
        <c:lblOffset val="100"/>
        <c:baseTimeUnit val="months"/>
      </c:dateAx>
      <c:valAx>
        <c:axId val="2095755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EBIT MARGIN</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540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EBIT MARGIN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'EBIT Analysis'!$A$56:$D$56</c:f>
              <c:strCache>
                <c:ptCount val="4"/>
                <c:pt idx="0">
                  <c:v>Kootha</c:v>
                </c:pt>
                <c:pt idx="1">
                  <c:v>EBIT</c:v>
                </c:pt>
              </c:strCache>
            </c:strRef>
          </c:tx>
          <c:spPr>
            <a:solidFill>
              <a:schemeClr val="accent2"/>
            </a:solidFill>
            <a:ln>
              <a:noFill/>
            </a:ln>
            <a:effectLst/>
          </c:spPr>
          <c:invertIfNegative val="0"/>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Analysis'!$E$56:$P$56</c:f>
              <c:numCache>
                <c:formatCode>0.00%</c:formatCode>
                <c:ptCount val="12"/>
                <c:pt idx="0">
                  <c:v>0.41529437933894875</c:v>
                </c:pt>
                <c:pt idx="1">
                  <c:v>0.16120151183040166</c:v>
                </c:pt>
                <c:pt idx="2">
                  <c:v>0.28887410723655493</c:v>
                </c:pt>
                <c:pt idx="3">
                  <c:v>0.32001932998338023</c:v>
                </c:pt>
                <c:pt idx="4">
                  <c:v>0.33869312626258291</c:v>
                </c:pt>
                <c:pt idx="5">
                  <c:v>0.34820783846476255</c:v>
                </c:pt>
                <c:pt idx="6">
                  <c:v>0.32889058147025918</c:v>
                </c:pt>
                <c:pt idx="7">
                  <c:v>0.36170053874987812</c:v>
                </c:pt>
                <c:pt idx="8">
                  <c:v>0.3957450352355435</c:v>
                </c:pt>
                <c:pt idx="9">
                  <c:v>0.17121060352256295</c:v>
                </c:pt>
                <c:pt idx="10">
                  <c:v>0.13014434409940612</c:v>
                </c:pt>
                <c:pt idx="11">
                  <c:v>-3.2015452692863752E-2</c:v>
                </c:pt>
              </c:numCache>
            </c:numRef>
          </c:val>
          <c:extLst>
            <c:ext xmlns:c16="http://schemas.microsoft.com/office/drawing/2014/chart" uri="{C3380CC4-5D6E-409C-BE32-E72D297353CC}">
              <c16:uniqueId val="{00000001-8C51-4824-8C49-76C5C132D926}"/>
            </c:ext>
          </c:extLst>
        </c:ser>
        <c:dLbls>
          <c:showLegendKey val="0"/>
          <c:showVal val="0"/>
          <c:showCatName val="0"/>
          <c:showSerName val="0"/>
          <c:showPercent val="0"/>
          <c:showBubbleSize val="0"/>
        </c:dLbls>
        <c:gapWidth val="219"/>
        <c:overlap val="-27"/>
        <c:axId val="627753648"/>
        <c:axId val="1651753919"/>
        <c:extLst>
          <c:ext xmlns:c15="http://schemas.microsoft.com/office/drawing/2012/chart" uri="{02D57815-91ED-43cb-92C2-25804820EDAC}">
            <c15:filteredBarSeries>
              <c15:ser>
                <c:idx val="0"/>
                <c:order val="0"/>
                <c:tx>
                  <c:strRef>
                    <c:extLst>
                      <c:ext uri="{02D57815-91ED-43cb-92C2-25804820EDAC}">
                        <c15:formulaRef>
                          <c15:sqref>'EBIT Analysis'!$A$55:$D$55</c15:sqref>
                        </c15:formulaRef>
                      </c:ext>
                    </c:extLst>
                    <c:strCache>
                      <c:ptCount val="4"/>
                      <c:pt idx="0">
                        <c:v>Unit</c:v>
                      </c:pt>
                      <c:pt idx="1">
                        <c:v>Value Driver</c:v>
                      </c:pt>
                      <c:pt idx="2">
                        <c:v>Cost Centre</c:v>
                      </c:pt>
                      <c:pt idx="3">
                        <c:v>Cost Centre Element</c:v>
                      </c:pt>
                    </c:strCache>
                  </c:strRef>
                </c:tx>
                <c:spPr>
                  <a:solidFill>
                    <a:schemeClr val="accent1"/>
                  </a:solidFill>
                  <a:ln>
                    <a:noFill/>
                  </a:ln>
                  <a:effectLst/>
                </c:spPr>
                <c:invertIfNegative val="0"/>
                <c:cat>
                  <c:numRef>
                    <c:extLst>
                      <c:ext uri="{02D57815-91ED-43cb-92C2-25804820EDAC}">
                        <c15:formulaRef>
                          <c15:sqref>'EBIT Analysis'!$E$54:$P$54</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uri="{02D57815-91ED-43cb-92C2-25804820EDAC}">
                        <c15:formulaRef>
                          <c15:sqref>'EBIT Analysis'!$E$55:$P$55</c15:sqref>
                        </c15:formulaRef>
                      </c:ext>
                    </c:extLst>
                    <c:numCache>
                      <c:formatCode>#,##0</c:formatCode>
                      <c:ptCount val="12"/>
                    </c:numCache>
                  </c:numRef>
                </c:val>
                <c:extLst>
                  <c:ext xmlns:c16="http://schemas.microsoft.com/office/drawing/2014/chart" uri="{C3380CC4-5D6E-409C-BE32-E72D297353CC}">
                    <c16:uniqueId val="{00000000-8C51-4824-8C49-76C5C132D926}"/>
                  </c:ext>
                </c:extLst>
              </c15:ser>
            </c15:filteredBarSeries>
          </c:ext>
        </c:extLst>
      </c:barChart>
      <c:dateAx>
        <c:axId val="627753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753919"/>
        <c:crosses val="autoZero"/>
        <c:auto val="1"/>
        <c:lblOffset val="100"/>
        <c:baseTimeUnit val="months"/>
      </c:dateAx>
      <c:valAx>
        <c:axId val="1651753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753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EBIT MARGIN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'EBIT Analysis'!$A$57:$D$57</c:f>
              <c:strCache>
                <c:ptCount val="4"/>
                <c:pt idx="0">
                  <c:v>Surjek</c:v>
                </c:pt>
                <c:pt idx="1">
                  <c:v>EBIT</c:v>
                </c:pt>
              </c:strCache>
            </c:strRef>
          </c:tx>
          <c:spPr>
            <a:solidFill>
              <a:schemeClr val="accent1"/>
            </a:solidFill>
            <a:ln>
              <a:noFill/>
            </a:ln>
            <a:effectLst/>
          </c:spPr>
          <c:invertIfNegative val="0"/>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Analysis'!$E$57:$P$57</c:f>
              <c:numCache>
                <c:formatCode>0.00%</c:formatCode>
                <c:ptCount val="12"/>
                <c:pt idx="0">
                  <c:v>0.3455956940538133</c:v>
                </c:pt>
                <c:pt idx="1">
                  <c:v>6.4599684274176436E-2</c:v>
                </c:pt>
                <c:pt idx="2">
                  <c:v>0.14433359289184161</c:v>
                </c:pt>
                <c:pt idx="3">
                  <c:v>-0.22177748431522884</c:v>
                </c:pt>
                <c:pt idx="4">
                  <c:v>-0.44766201801321959</c:v>
                </c:pt>
                <c:pt idx="5">
                  <c:v>0.16732145063494736</c:v>
                </c:pt>
                <c:pt idx="6">
                  <c:v>0.37427618015254988</c:v>
                </c:pt>
                <c:pt idx="7">
                  <c:v>0.11368942332287206</c:v>
                </c:pt>
                <c:pt idx="8">
                  <c:v>0.23574321478746135</c:v>
                </c:pt>
                <c:pt idx="9">
                  <c:v>0.11675504697526991</c:v>
                </c:pt>
                <c:pt idx="10">
                  <c:v>-0.29356581548975247</c:v>
                </c:pt>
                <c:pt idx="11">
                  <c:v>0.47482161130642114</c:v>
                </c:pt>
              </c:numCache>
            </c:numRef>
          </c:val>
          <c:extLst>
            <c:ext xmlns:c16="http://schemas.microsoft.com/office/drawing/2014/chart" uri="{C3380CC4-5D6E-409C-BE32-E72D297353CC}">
              <c16:uniqueId val="{00000000-8695-40B5-A323-A77D00649687}"/>
            </c:ext>
          </c:extLst>
        </c:ser>
        <c:dLbls>
          <c:showLegendKey val="0"/>
          <c:showVal val="0"/>
          <c:showCatName val="0"/>
          <c:showSerName val="0"/>
          <c:showPercent val="0"/>
          <c:showBubbleSize val="0"/>
        </c:dLbls>
        <c:gapWidth val="219"/>
        <c:overlap val="-27"/>
        <c:axId val="1991640767"/>
        <c:axId val="2059315807"/>
      </c:barChart>
      <c:dateAx>
        <c:axId val="19916407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15807"/>
        <c:crosses val="autoZero"/>
        <c:auto val="1"/>
        <c:lblOffset val="100"/>
        <c:baseTimeUnit val="months"/>
      </c:dateAx>
      <c:valAx>
        <c:axId val="2059315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1640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EBIT MARGIN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'EBIT Analysis'!$A$58:$D$58</c:f>
              <c:strCache>
                <c:ptCount val="4"/>
                <c:pt idx="0">
                  <c:v>Jutik</c:v>
                </c:pt>
                <c:pt idx="1">
                  <c:v>EBIT</c:v>
                </c:pt>
              </c:strCache>
            </c:strRef>
          </c:tx>
          <c:spPr>
            <a:solidFill>
              <a:schemeClr val="accent1"/>
            </a:solidFill>
            <a:ln>
              <a:noFill/>
            </a:ln>
            <a:effectLst/>
          </c:spPr>
          <c:invertIfNegative val="0"/>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Analysis'!$E$58:$P$58</c:f>
              <c:numCache>
                <c:formatCode>0.00%</c:formatCode>
                <c:ptCount val="12"/>
                <c:pt idx="0">
                  <c:v>0.35762388953297342</c:v>
                </c:pt>
                <c:pt idx="1">
                  <c:v>0.5013107546263732</c:v>
                </c:pt>
                <c:pt idx="2">
                  <c:v>0.33532439120342417</c:v>
                </c:pt>
                <c:pt idx="3">
                  <c:v>0.37373471996246976</c:v>
                </c:pt>
                <c:pt idx="4">
                  <c:v>0.47039691903281722</c:v>
                </c:pt>
                <c:pt idx="5">
                  <c:v>0.47313004208100951</c:v>
                </c:pt>
                <c:pt idx="6">
                  <c:v>0.5353020289864372</c:v>
                </c:pt>
                <c:pt idx="7">
                  <c:v>0.52577909011510338</c:v>
                </c:pt>
                <c:pt idx="8">
                  <c:v>0.38588068285200638</c:v>
                </c:pt>
                <c:pt idx="9">
                  <c:v>0.55152119278952894</c:v>
                </c:pt>
                <c:pt idx="10">
                  <c:v>0.43228332459198315</c:v>
                </c:pt>
                <c:pt idx="11">
                  <c:v>0.37303495544431575</c:v>
                </c:pt>
              </c:numCache>
            </c:numRef>
          </c:val>
          <c:extLst>
            <c:ext xmlns:c16="http://schemas.microsoft.com/office/drawing/2014/chart" uri="{C3380CC4-5D6E-409C-BE32-E72D297353CC}">
              <c16:uniqueId val="{00000000-E0A0-4041-A600-3272B31A992D}"/>
            </c:ext>
          </c:extLst>
        </c:ser>
        <c:dLbls>
          <c:showLegendKey val="0"/>
          <c:showVal val="0"/>
          <c:showCatName val="0"/>
          <c:showSerName val="0"/>
          <c:showPercent val="0"/>
          <c:showBubbleSize val="0"/>
        </c:dLbls>
        <c:gapWidth val="219"/>
        <c:overlap val="-27"/>
        <c:axId val="539789696"/>
        <c:axId val="1982458399"/>
      </c:barChart>
      <c:dateAx>
        <c:axId val="539789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layout>
            <c:manualLayout>
              <c:xMode val="edge"/>
              <c:yMode val="edge"/>
              <c:x val="0.49199890638670168"/>
              <c:y val="0.8833100029163021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2458399"/>
        <c:crosses val="autoZero"/>
        <c:auto val="1"/>
        <c:lblOffset val="100"/>
        <c:baseTimeUnit val="months"/>
      </c:dateAx>
      <c:valAx>
        <c:axId val="19824583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RATIO</a:t>
                </a:r>
              </a:p>
            </c:rich>
          </c:tx>
          <c:layout>
            <c:manualLayout>
              <c:xMode val="edge"/>
              <c:yMode val="edge"/>
              <c:x val="3.3333333333333333E-2"/>
              <c:y val="0.3466827063283756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789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'EBIT Analysis'!$A$23:$B$23</c:f>
              <c:strCache>
                <c:ptCount val="2"/>
                <c:pt idx="0">
                  <c:v>Kootha</c:v>
                </c:pt>
                <c:pt idx="1">
                  <c:v>EBIT</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'EBIT Analysis'!$C$13:$P$13</c15:sqref>
                  </c15:fullRef>
                </c:ext>
              </c:extLst>
              <c:f>'EBIT Analysis'!$E$13:$P$13</c:f>
              <c:numCache>
                <c:formatCode>General</c:formatCode>
                <c:ptCount val="12"/>
                <c:pt idx="0" formatCode="mmm\-yy">
                  <c:v>41456</c:v>
                </c:pt>
                <c:pt idx="1" formatCode="mmm\-yy">
                  <c:v>41487</c:v>
                </c:pt>
                <c:pt idx="2" formatCode="mmm\-yy">
                  <c:v>41518</c:v>
                </c:pt>
                <c:pt idx="3" formatCode="mmm\-yy">
                  <c:v>41548</c:v>
                </c:pt>
                <c:pt idx="4" formatCode="mmm\-yy">
                  <c:v>41579</c:v>
                </c:pt>
                <c:pt idx="5" formatCode="mmm\-yy">
                  <c:v>41609</c:v>
                </c:pt>
                <c:pt idx="6" formatCode="mmm\-yy">
                  <c:v>41640</c:v>
                </c:pt>
                <c:pt idx="7" formatCode="mmm\-yy">
                  <c:v>41671</c:v>
                </c:pt>
                <c:pt idx="8" formatCode="mmm\-yy">
                  <c:v>41699</c:v>
                </c:pt>
                <c:pt idx="9" formatCode="mmm\-yy">
                  <c:v>41730</c:v>
                </c:pt>
                <c:pt idx="10" formatCode="mmm\-yy">
                  <c:v>41760</c:v>
                </c:pt>
                <c:pt idx="11" formatCode="mmm\-yy">
                  <c:v>41791</c:v>
                </c:pt>
              </c:numCache>
            </c:numRef>
          </c:cat>
          <c:val>
            <c:numRef>
              <c:extLst>
                <c:ext xmlns:c15="http://schemas.microsoft.com/office/drawing/2012/chart" uri="{02D57815-91ED-43cb-92C2-25804820EDAC}">
                  <c15:fullRef>
                    <c15:sqref>'EBIT Analysis'!$C$23:$P$23</c15:sqref>
                  </c15:fullRef>
                </c:ext>
              </c:extLst>
              <c:f>'EBIT Analysis'!$E$23:$P$23</c:f>
              <c:numCache>
                <c:formatCode>General</c:formatCode>
                <c:ptCount val="12"/>
                <c:pt idx="0" formatCode="&quot;$&quot;#,##0.00;[Red]\-&quot;$&quot;#,##0.00">
                  <c:v>2456292.3275362095</c:v>
                </c:pt>
                <c:pt idx="1" formatCode="&quot;$&quot;#,##0.00;[Red]\-&quot;$&quot;#,##0.00">
                  <c:v>918310.88787430618</c:v>
                </c:pt>
                <c:pt idx="2" formatCode="&quot;$&quot;#,##0.00;[Red]\-&quot;$&quot;#,##0.00">
                  <c:v>1519674.7670411356</c:v>
                </c:pt>
                <c:pt idx="3" formatCode="&quot;$&quot;#,##0.00;[Red]\-&quot;$&quot;#,##0.00">
                  <c:v>1671126.6978958254</c:v>
                </c:pt>
                <c:pt idx="4" formatCode="&quot;$&quot;#,##0.00;[Red]\-&quot;$&quot;#,##0.00">
                  <c:v>1867603.7439484252</c:v>
                </c:pt>
                <c:pt idx="5" formatCode="&quot;$&quot;#,##0.00;[Red]\-&quot;$&quot;#,##0.00">
                  <c:v>1873668.8420387572</c:v>
                </c:pt>
                <c:pt idx="6" formatCode="&quot;$&quot;#,##0.00;[Red]\-&quot;$&quot;#,##0.00">
                  <c:v>2572779.3705296321</c:v>
                </c:pt>
                <c:pt idx="7" formatCode="&quot;$&quot;#,##0.00;[Red]\-&quot;$&quot;#,##0.00">
                  <c:v>2504531.9499788238</c:v>
                </c:pt>
                <c:pt idx="8" formatCode="&quot;$&quot;#,##0.00;[Red]\-&quot;$&quot;#,##0.00">
                  <c:v>2888063.9198026378</c:v>
                </c:pt>
                <c:pt idx="9" formatCode="&quot;$&quot;#,##0.00;[Red]\-&quot;$&quot;#,##0.00">
                  <c:v>912936.10019635595</c:v>
                </c:pt>
                <c:pt idx="10" formatCode="&quot;$&quot;#,##0.00;[Red]\-&quot;$&quot;#,##0.00">
                  <c:v>702117.95209483802</c:v>
                </c:pt>
                <c:pt idx="11" formatCode="&quot;$&quot;#,##0.00;[Red]\-&quot;$&quot;#,##0.00">
                  <c:v>-165973.35311146174</c:v>
                </c:pt>
              </c:numCache>
            </c:numRef>
          </c:val>
          <c:smooth val="0"/>
          <c:extLst>
            <c:ext xmlns:c16="http://schemas.microsoft.com/office/drawing/2014/chart" uri="{C3380CC4-5D6E-409C-BE32-E72D297353CC}">
              <c16:uniqueId val="{00000000-6898-4C18-8D2C-6FDBC6656BF2}"/>
            </c:ext>
          </c:extLst>
        </c:ser>
        <c:dLbls>
          <c:showLegendKey val="0"/>
          <c:showVal val="0"/>
          <c:showCatName val="0"/>
          <c:showSerName val="0"/>
          <c:showPercent val="0"/>
          <c:showBubbleSize val="0"/>
        </c:dLbls>
        <c:smooth val="0"/>
        <c:axId val="1971138271"/>
        <c:axId val="1132665695"/>
      </c:lineChart>
      <c:dateAx>
        <c:axId val="1971138271"/>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665695"/>
        <c:crosses val="autoZero"/>
        <c:auto val="1"/>
        <c:lblOffset val="100"/>
        <c:baseTimeUnit val="months"/>
        <c:majorUnit val="1"/>
        <c:majorTimeUnit val="months"/>
      </c:dateAx>
      <c:valAx>
        <c:axId val="11326656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11382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379196688202634"/>
          <c:y val="0.15741736106293289"/>
          <c:w val="0.79300901131294821"/>
          <c:h val="0.79024103924864386"/>
        </c:manualLayout>
      </c:layout>
      <c:lineChart>
        <c:grouping val="standard"/>
        <c:varyColors val="0"/>
        <c:ser>
          <c:idx val="0"/>
          <c:order val="0"/>
          <c:tx>
            <c:strRef>
              <c:f>'EBIT Analysis'!$A$24:$B$24</c:f>
              <c:strCache>
                <c:ptCount val="2"/>
                <c:pt idx="0">
                  <c:v>Surjek</c:v>
                </c:pt>
                <c:pt idx="1">
                  <c:v>EBIT</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'EBIT Analysis'!$C$13:$P$13</c15:sqref>
                  </c15:fullRef>
                </c:ext>
              </c:extLst>
              <c:f>'EBIT Analysis'!$E$13:$P$13</c:f>
              <c:numCache>
                <c:formatCode>General</c:formatCode>
                <c:ptCount val="12"/>
                <c:pt idx="0" formatCode="mmm\-yy">
                  <c:v>41456</c:v>
                </c:pt>
                <c:pt idx="1" formatCode="mmm\-yy">
                  <c:v>41487</c:v>
                </c:pt>
                <c:pt idx="2" formatCode="mmm\-yy">
                  <c:v>41518</c:v>
                </c:pt>
                <c:pt idx="3" formatCode="mmm\-yy">
                  <c:v>41548</c:v>
                </c:pt>
                <c:pt idx="4" formatCode="mmm\-yy">
                  <c:v>41579</c:v>
                </c:pt>
                <c:pt idx="5" formatCode="mmm\-yy">
                  <c:v>41609</c:v>
                </c:pt>
                <c:pt idx="6" formatCode="mmm\-yy">
                  <c:v>41640</c:v>
                </c:pt>
                <c:pt idx="7" formatCode="mmm\-yy">
                  <c:v>41671</c:v>
                </c:pt>
                <c:pt idx="8" formatCode="mmm\-yy">
                  <c:v>41699</c:v>
                </c:pt>
                <c:pt idx="9" formatCode="mmm\-yy">
                  <c:v>41730</c:v>
                </c:pt>
                <c:pt idx="10" formatCode="mmm\-yy">
                  <c:v>41760</c:v>
                </c:pt>
                <c:pt idx="11" formatCode="mmm\-yy">
                  <c:v>41791</c:v>
                </c:pt>
              </c:numCache>
            </c:numRef>
          </c:cat>
          <c:val>
            <c:numRef>
              <c:extLst>
                <c:ext xmlns:c15="http://schemas.microsoft.com/office/drawing/2012/chart" uri="{02D57815-91ED-43cb-92C2-25804820EDAC}">
                  <c15:fullRef>
                    <c15:sqref>'EBIT Analysis'!$C$24:$P$24</c15:sqref>
                  </c15:fullRef>
                </c:ext>
              </c:extLst>
              <c:f>'EBIT Analysis'!$E$24:$P$24</c:f>
              <c:numCache>
                <c:formatCode>General</c:formatCode>
                <c:ptCount val="12"/>
                <c:pt idx="0" formatCode="&quot;$&quot;#,##0.00;[Red]\-&quot;$&quot;#,##0.00">
                  <c:v>5988499.8026137892</c:v>
                </c:pt>
                <c:pt idx="1" formatCode="&quot;$&quot;#,##0.00;[Red]\-&quot;$&quot;#,##0.00">
                  <c:v>943434.10160639696</c:v>
                </c:pt>
                <c:pt idx="2" formatCode="&quot;$&quot;#,##0.00;[Red]\-&quot;$&quot;#,##0.00">
                  <c:v>2328952.4387191646</c:v>
                </c:pt>
                <c:pt idx="3" formatCode="&quot;$&quot;#,##0.00;[Red]\-&quot;$&quot;#,##0.00">
                  <c:v>-3360291.110331079</c:v>
                </c:pt>
                <c:pt idx="4" formatCode="&quot;$&quot;#,##0.00;[Red]\-&quot;$&quot;#,##0.00">
                  <c:v>-6192464.2880000025</c:v>
                </c:pt>
                <c:pt idx="5" formatCode="&quot;$&quot;#,##0.00;[Red]\-&quot;$&quot;#,##0.00">
                  <c:v>2604016.9804607946</c:v>
                </c:pt>
                <c:pt idx="6" formatCode="&quot;$&quot;#,##0.00;[Red]\-&quot;$&quot;#,##0.00">
                  <c:v>8366591.2969236001</c:v>
                </c:pt>
                <c:pt idx="7" formatCode="&quot;$&quot;#,##0.00;[Red]\-&quot;$&quot;#,##0.00">
                  <c:v>2112457.5732843988</c:v>
                </c:pt>
                <c:pt idx="8" formatCode="&quot;$&quot;#,##0.00;[Red]\-&quot;$&quot;#,##0.00">
                  <c:v>4631100.2007863969</c:v>
                </c:pt>
                <c:pt idx="9" formatCode="&quot;$&quot;#,##0.00;[Red]\-&quot;$&quot;#,##0.00">
                  <c:v>2132931.991960397</c:v>
                </c:pt>
                <c:pt idx="10" formatCode="&quot;$&quot;#,##0.00;[Red]\-&quot;$&quot;#,##0.00">
                  <c:v>-4294074.8102160059</c:v>
                </c:pt>
                <c:pt idx="11" formatCode="&quot;$&quot;#,##0.00;[Red]\-&quot;$&quot;#,##0.00">
                  <c:v>7675095.9504672009</c:v>
                </c:pt>
              </c:numCache>
            </c:numRef>
          </c:val>
          <c:smooth val="0"/>
          <c:extLst>
            <c:ext xmlns:c16="http://schemas.microsoft.com/office/drawing/2014/chart" uri="{C3380CC4-5D6E-409C-BE32-E72D297353CC}">
              <c16:uniqueId val="{00000000-C1D3-44EF-BAA7-6B1BB36C894D}"/>
            </c:ext>
          </c:extLst>
        </c:ser>
        <c:dLbls>
          <c:showLegendKey val="0"/>
          <c:showVal val="0"/>
          <c:showCatName val="0"/>
          <c:showSerName val="0"/>
          <c:showPercent val="0"/>
          <c:showBubbleSize val="0"/>
        </c:dLbls>
        <c:smooth val="0"/>
        <c:axId val="539775696"/>
        <c:axId val="2125168735"/>
      </c:lineChart>
      <c:dateAx>
        <c:axId val="53977569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168735"/>
        <c:crosses val="autoZero"/>
        <c:auto val="1"/>
        <c:lblOffset val="100"/>
        <c:baseTimeUnit val="months"/>
      </c:dateAx>
      <c:valAx>
        <c:axId val="212516873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775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991426071741033"/>
          <c:y val="0.17634259259259263"/>
          <c:w val="0.83953018372703414"/>
          <c:h val="0.66114428404782732"/>
        </c:manualLayout>
      </c:layout>
      <c:lineChart>
        <c:grouping val="standard"/>
        <c:varyColors val="0"/>
        <c:ser>
          <c:idx val="0"/>
          <c:order val="0"/>
          <c:tx>
            <c:strRef>
              <c:f>'EBIT Analysis'!$A$25:$B$25</c:f>
              <c:strCache>
                <c:ptCount val="2"/>
                <c:pt idx="0">
                  <c:v>Jutik</c:v>
                </c:pt>
                <c:pt idx="1">
                  <c:v>EBIT</c:v>
                </c:pt>
              </c:strCache>
            </c:strRef>
          </c:tx>
          <c:spPr>
            <a:ln w="28575" cap="rnd">
              <a:solidFill>
                <a:schemeClr val="bg1">
                  <a:lumMod val="65000"/>
                </a:schemeClr>
              </a:solidFill>
              <a:round/>
            </a:ln>
            <a:effectLst/>
          </c:spPr>
          <c:marker>
            <c:symbol val="none"/>
          </c:marker>
          <c:cat>
            <c:numRef>
              <c:extLst>
                <c:ext xmlns:c15="http://schemas.microsoft.com/office/drawing/2012/chart" uri="{02D57815-91ED-43cb-92C2-25804820EDAC}">
                  <c15:fullRef>
                    <c15:sqref>'EBIT Analysis'!$C$13:$P$13</c15:sqref>
                  </c15:fullRef>
                </c:ext>
              </c:extLst>
              <c:f>'EBIT Analysis'!$E$13:$P$13</c:f>
              <c:numCache>
                <c:formatCode>General</c:formatCode>
                <c:ptCount val="12"/>
                <c:pt idx="0" formatCode="mmm\-yy">
                  <c:v>41456</c:v>
                </c:pt>
                <c:pt idx="1" formatCode="mmm\-yy">
                  <c:v>41487</c:v>
                </c:pt>
                <c:pt idx="2" formatCode="mmm\-yy">
                  <c:v>41518</c:v>
                </c:pt>
                <c:pt idx="3" formatCode="mmm\-yy">
                  <c:v>41548</c:v>
                </c:pt>
                <c:pt idx="4" formatCode="mmm\-yy">
                  <c:v>41579</c:v>
                </c:pt>
                <c:pt idx="5" formatCode="mmm\-yy">
                  <c:v>41609</c:v>
                </c:pt>
                <c:pt idx="6" formatCode="mmm\-yy">
                  <c:v>41640</c:v>
                </c:pt>
                <c:pt idx="7" formatCode="mmm\-yy">
                  <c:v>41671</c:v>
                </c:pt>
                <c:pt idx="8" formatCode="mmm\-yy">
                  <c:v>41699</c:v>
                </c:pt>
                <c:pt idx="9" formatCode="mmm\-yy">
                  <c:v>41730</c:v>
                </c:pt>
                <c:pt idx="10" formatCode="mmm\-yy">
                  <c:v>41760</c:v>
                </c:pt>
                <c:pt idx="11" formatCode="mmm\-yy">
                  <c:v>41791</c:v>
                </c:pt>
              </c:numCache>
            </c:numRef>
          </c:cat>
          <c:val>
            <c:numRef>
              <c:extLst>
                <c:ext xmlns:c15="http://schemas.microsoft.com/office/drawing/2012/chart" uri="{02D57815-91ED-43cb-92C2-25804820EDAC}">
                  <c15:fullRef>
                    <c15:sqref>'EBIT Analysis'!$C$25:$P$25</c15:sqref>
                  </c15:fullRef>
                </c:ext>
              </c:extLst>
              <c:f>'EBIT Analysis'!$E$25:$P$25</c:f>
              <c:numCache>
                <c:formatCode>General</c:formatCode>
                <c:ptCount val="12"/>
                <c:pt idx="0" formatCode="&quot;$&quot;#,##0.00;[Red]\-&quot;$&quot;#,##0.00">
                  <c:v>4547848.2127075791</c:v>
                </c:pt>
                <c:pt idx="1" formatCode="&quot;$&quot;#,##0.00;[Red]\-&quot;$&quot;#,##0.00">
                  <c:v>6542227.6080423184</c:v>
                </c:pt>
                <c:pt idx="2" formatCode="&quot;$&quot;#,##0.00;[Red]\-&quot;$&quot;#,##0.00">
                  <c:v>4438176.8988530822</c:v>
                </c:pt>
                <c:pt idx="3" formatCode="&quot;$&quot;#,##0.00;[Red]\-&quot;$&quot;#,##0.00">
                  <c:v>4415960.6020003622</c:v>
                </c:pt>
                <c:pt idx="4" formatCode="&quot;$&quot;#,##0.00;[Red]\-&quot;$&quot;#,##0.00">
                  <c:v>5589126.5717249103</c:v>
                </c:pt>
                <c:pt idx="5" formatCode="&quot;$&quot;#,##0.00;[Red]\-&quot;$&quot;#,##0.00">
                  <c:v>5264580.3424524991</c:v>
                </c:pt>
                <c:pt idx="6" formatCode="&quot;$&quot;#,##0.00;[Red]\-&quot;$&quot;#,##0.00">
                  <c:v>8292411.5891714972</c:v>
                </c:pt>
                <c:pt idx="7" formatCode="&quot;$&quot;#,##0.00;[Red]\-&quot;$&quot;#,##0.00">
                  <c:v>8295134.2778322492</c:v>
                </c:pt>
                <c:pt idx="8" formatCode="&quot;$&quot;#,##0.00;[Red]\-&quot;$&quot;#,##0.00">
                  <c:v>5460903.0204648729</c:v>
                </c:pt>
                <c:pt idx="9" formatCode="&quot;$&quot;#,##0.00;[Red]\-&quot;$&quot;#,##0.00">
                  <c:v>8279084.1609189995</c:v>
                </c:pt>
                <c:pt idx="10" formatCode="&quot;$&quot;#,##0.00;[Red]\-&quot;$&quot;#,##0.00">
                  <c:v>6175874.2250345014</c:v>
                </c:pt>
                <c:pt idx="11" formatCode="&quot;$&quot;#,##0.00;[Red]\-&quot;$&quot;#,##0.00">
                  <c:v>5640408.5879914984</c:v>
                </c:pt>
              </c:numCache>
            </c:numRef>
          </c:val>
          <c:smooth val="0"/>
          <c:extLst>
            <c:ext xmlns:c16="http://schemas.microsoft.com/office/drawing/2014/chart" uri="{C3380CC4-5D6E-409C-BE32-E72D297353CC}">
              <c16:uniqueId val="{00000000-86F1-4D0C-8018-3C84ED0CDA09}"/>
            </c:ext>
          </c:extLst>
        </c:ser>
        <c:dLbls>
          <c:showLegendKey val="0"/>
          <c:showVal val="0"/>
          <c:showCatName val="0"/>
          <c:showSerName val="0"/>
          <c:showPercent val="0"/>
          <c:showBubbleSize val="0"/>
        </c:dLbls>
        <c:smooth val="0"/>
        <c:axId val="504651872"/>
        <c:axId val="2095756047"/>
      </c:lineChart>
      <c:dateAx>
        <c:axId val="50465187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756047"/>
        <c:crosses val="autoZero"/>
        <c:auto val="1"/>
        <c:lblOffset val="100"/>
        <c:baseTimeUnit val="months"/>
      </c:dateAx>
      <c:valAx>
        <c:axId val="20957560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651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AU"/>
              <a:t>Rolling Year-to-Date Cost to Produce per Litre ($/ML) 2013-Jul to 2014-Jun [Kootha]</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07D-46BC-B40B-4CA087F7EA23}"/>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07D-46BC-B40B-4CA087F7EA23}"/>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07D-46BC-B40B-4CA087F7EA23}"/>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507D-46BC-B40B-4CA087F7EA23}"/>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[Surjek]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BDD-48E1-B4FF-44DD1FA95ECE}"/>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BDD-48E1-B4FF-44DD1FA95ECE}"/>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2BDD-48E1-B4FF-44DD1FA95ECE}"/>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2BDD-48E1-B4FF-44DD1FA95ECE}"/>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[Jutik]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AA9-44BC-B4D1-D913154B874B}"/>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AA9-44BC-B4D1-D913154B874B}"/>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AA9-44BC-B4D1-D913154B874B}"/>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AA9-44BC-B4D1-D913154B874B}"/>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[Overall]</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D18-461B-8CF0-4552F76C6130}"/>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D18-461B-8CF0-4552F76C6130}"/>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D18-461B-8CF0-4552F76C6130}"/>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D18-461B-8CF0-4552F76C6130}"/>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Kootha EBIT 2013 - 2014 Actuals vs Budget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029-4D97-AC45-B5BFFFC94955}"/>
            </c:ext>
          </c:extLst>
        </c:ser>
        <c:ser>
          <c:idx val="1"/>
          <c:order val="1"/>
          <c:tx>
            <c:v>Kootha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EBIT!$C$40:$N$40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029-4D97-AC45-B5BFFFC9495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Surjek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Surjek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CB83-412F-958C-2480F2870FE2}"/>
            </c:ext>
          </c:extLst>
        </c:ser>
        <c:ser>
          <c:idx val="1"/>
          <c:order val="1"/>
          <c:tx>
            <c:v>Surjek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EBIT!$C$48:$N$48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B83-412F-958C-2480F2870FE2}"/>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Jutik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Jutik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761-4D8D-B3C4-115D286331E5}"/>
            </c:ext>
          </c:extLst>
        </c:ser>
        <c:ser>
          <c:idx val="1"/>
          <c:order val="1"/>
          <c:tx>
            <c:v>Jutik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EBIT!$C$56:$N$56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761-4D8D-B3C4-115D286331E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Overall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20A-4775-A52C-18E6B7489CD8}"/>
            </c:ext>
          </c:extLst>
        </c:ser>
        <c:ser>
          <c:idx val="1"/>
          <c:order val="1"/>
          <c:tx>
            <c:v>Overall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EBIT!$C$63:$N$63</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0A-4775-A52C-18E6B7489CD8}"/>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_xlchart.v1.11</cx:f>
      </cx:strDim>
      <cx:numDim type="val">
        <cx:f dir="row">_xlchart.v1.12</cx:f>
      </cx:numDim>
    </cx:data>
    <cx:data id="1">
      <cx:strDim type="cat">
        <cx:f dir="row">_xlchart.v1.11</cx:f>
      </cx:strDim>
      <cx:numDim type="val">
        <cx:f dir="row">_xlchart.v1.13</cx:f>
      </cx:numDim>
    </cx:data>
    <cx:data id="2">
      <cx:strDim type="cat">
        <cx:f dir="row">_xlchart.v1.11</cx:f>
      </cx:strDim>
      <cx:numDim type="val">
        <cx:f dir="row">_xlchart.v1.14</cx:f>
      </cx:numDim>
    </cx:data>
    <cx:data id="3">
      <cx:strDim type="cat">
        <cx:f dir="row">_xlchart.v1.11</cx:f>
      </cx:strDim>
      <cx:numDim type="val">
        <cx:f dir="row">_xlchart.v1.15</cx:f>
      </cx:numDim>
    </cx:data>
    <cx:data id="4">
      <cx:strDim type="cat">
        <cx:f dir="row">_xlchart.v1.11</cx:f>
      </cx:strDim>
      <cx:numDim type="val">
        <cx:f dir="row">_xlchart.v1.16</cx:f>
      </cx:numDim>
    </cx:data>
  </cx:chartData>
  <cx:chart>
    <cx:title pos="t" align="ctr" overlay="0"/>
    <cx:plotArea>
      <cx:plotAreaRegion>
        <cx:series layoutId="waterfall" uniqueId="{2083D2E5-BAD1-4BDF-B3DB-F24F51F81E10}" formatIdx="0">
          <cx:tx>
            <cx:txData>
              <cx:f>_xlchart.v1.6</cx:f>
              <cx:v>Jutik</cx:v>
            </cx:txData>
          </cx:tx>
          <cx:dataId val="0"/>
          <cx:layoutPr>
            <cx:subtotals/>
          </cx:layoutPr>
        </cx:series>
        <cx:series layoutId="waterfall" hidden="1" uniqueId="{B1653AA1-2F95-4F02-B599-D015FF0D0CAD}" formatIdx="1">
          <cx:tx>
            <cx:txData>
              <cx:f>_xlchart.v1.7</cx:f>
              <cx:v>Chemical Costs</cx:v>
            </cx:txData>
          </cx:tx>
          <cx:dataId val="1"/>
          <cx:layoutPr>
            <cx:subtotals/>
          </cx:layoutPr>
        </cx:series>
        <cx:series layoutId="waterfall" hidden="1" uniqueId="{F1A6F729-116B-4260-BF44-BE03F80C9921}" formatIdx="2">
          <cx:tx>
            <cx:txData>
              <cx:f>_xlchart.v1.8</cx:f>
              <cx:v>Facility Costs</cx:v>
            </cx:txData>
          </cx:tx>
          <cx:dataId val="2"/>
          <cx:layoutPr>
            <cx:subtotals/>
          </cx:layoutPr>
        </cx:series>
        <cx:series layoutId="waterfall" hidden="1" uniqueId="{C7972A8B-B1E7-4E2A-A7C3-A5741FD0C575}" formatIdx="3">
          <cx:tx>
            <cx:txData>
              <cx:f>_xlchart.v1.9</cx:f>
              <cx:v>Labour Costs</cx:v>
            </cx:txData>
          </cx:tx>
          <cx:dataId val="3"/>
          <cx:layoutPr>
            <cx:subtotals/>
          </cx:layoutPr>
        </cx:series>
        <cx:series layoutId="waterfall" hidden="1" uniqueId="{39D0C64C-4C33-497E-8279-57D2FAF958F5}" formatIdx="4">
          <cx:tx>
            <cx:txData>
              <cx:f>_xlchart.v1.10</cx:f>
              <cx:v>Operational Maintenance Costs</cx:v>
            </cx:txData>
          </cx:tx>
          <cx:dataId val="4"/>
          <cx:layoutPr>
            <cx:subtotals/>
          </cx:layoutPr>
        </cx:series>
      </cx:plotAreaRegion>
      <cx:axis id="0">
        <cx:catScaling gapWidth="0.5"/>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COSTS PER COST ELEMENTS (JUTIK)</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COSTS PER COST ELEMENTS (JUTIK)</a:t>
          </a:r>
        </a:p>
      </cx:txPr>
    </cx:title>
    <cx:plotArea>
      <cx:plotAreaRegion>
        <cx:series layoutId="waterfall" uniqueId="{EA84DA10-4261-4CEC-A534-87028F01B32E}">
          <cx:tx>
            <cx:txData>
              <cx:f>_xlchart.v1.4</cx:f>
              <cx:v>Costs</cx:v>
            </cx:txData>
          </cx:tx>
          <cx:dataId val="0"/>
          <cx:layoutPr>
            <cx:subtotals/>
          </cx:layoutPr>
        </cx:series>
      </cx:plotAreaRegion>
      <cx:axis id="0">
        <cx:catScaling gapWidth="0.5"/>
        <cx:title>
          <cx:tx>
            <cx:txData>
              <cx:v>COST ELEMENTS</cx:v>
            </cx:txData>
          </cx:tx>
          <cx:txPr>
            <a:bodyPr spcFirstLastPara="1" vertOverflow="ellipsis" horzOverflow="overflow" wrap="square" lIns="0" tIns="0" rIns="0" bIns="0" anchor="ctr" anchorCtr="1"/>
            <a:lstStyle/>
            <a:p>
              <a:pPr algn="ctr" rtl="0">
                <a:defRPr sz="1200" b="1"/>
              </a:pPr>
              <a:r>
                <a:rPr lang="en-US" sz="1200" b="1" i="0" u="none" strike="noStrike" baseline="0">
                  <a:solidFill>
                    <a:sysClr val="windowText" lastClr="000000">
                      <a:lumMod val="65000"/>
                      <a:lumOff val="35000"/>
                    </a:sysClr>
                  </a:solidFill>
                  <a:latin typeface="Calibri" panose="020F0502020204030204"/>
                </a:rPr>
                <a:t>COST ELEMENTS</a:t>
              </a:r>
            </a:p>
          </cx:txPr>
        </cx:title>
        <cx:tickLabels/>
      </cx:axis>
      <cx:axis id="1">
        <cx:valScaling/>
        <cx:title>
          <cx:tx>
            <cx:txData>
              <cx:v>COSTS</cx:v>
            </cx:txData>
          </cx:tx>
          <cx:txPr>
            <a:bodyPr spcFirstLastPara="1" vertOverflow="ellipsis" horzOverflow="overflow" wrap="square" lIns="0" tIns="0" rIns="0" bIns="0" anchor="ctr" anchorCtr="1"/>
            <a:lstStyle/>
            <a:p>
              <a:pPr algn="ctr" rtl="0">
                <a:defRPr sz="1200" b="1"/>
              </a:pPr>
              <a:r>
                <a:rPr lang="en-US" sz="1200" b="1" i="0" u="none" strike="noStrike" baseline="0">
                  <a:solidFill>
                    <a:sysClr val="windowText" lastClr="000000">
                      <a:lumMod val="65000"/>
                      <a:lumOff val="35000"/>
                    </a:sysClr>
                  </a:solidFill>
                  <a:latin typeface="Calibri" panose="020F0502020204030204"/>
                </a:rPr>
                <a:t>COSTS</a:t>
              </a:r>
            </a:p>
          </cx:txPr>
        </cx:title>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COSTS PER COST ELEMENTS (KOOTHA)</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COSTS PER COST ELEMENTS (KOOTHA)</a:t>
          </a:r>
        </a:p>
      </cx:txPr>
    </cx:title>
    <cx:plotArea>
      <cx:plotAreaRegion>
        <cx:series layoutId="waterfall" uniqueId="{978D41EC-50AC-4244-9CA6-C2A3F6A39B3D}">
          <cx:tx>
            <cx:txData>
              <cx:f>_xlchart.v1.1</cx:f>
              <cx:v>Costs</cx:v>
            </cx:txData>
          </cx:tx>
          <cx:dataId val="0"/>
          <cx:layoutPr>
            <cx:subtotals/>
          </cx:layoutPr>
        </cx:series>
      </cx:plotAreaRegion>
      <cx:axis id="0">
        <cx:catScaling gapWidth="0.5"/>
        <cx:title>
          <cx:tx>
            <cx:txData>
              <cx:v>COST ELEMENT</cx:v>
            </cx:txData>
          </cx:tx>
          <cx:txPr>
            <a:bodyPr spcFirstLastPara="1" vertOverflow="ellipsis" horzOverflow="overflow" wrap="square" lIns="0" tIns="0" rIns="0" bIns="0" anchor="ctr" anchorCtr="1"/>
            <a:lstStyle/>
            <a:p>
              <a:pPr algn="ctr" rtl="0">
                <a:defRPr/>
              </a:pPr>
              <a:r>
                <a:rPr lang="en-US" sz="1200" b="1" i="0" u="none" strike="noStrike" baseline="0">
                  <a:solidFill>
                    <a:sysClr val="windowText" lastClr="000000">
                      <a:lumMod val="65000"/>
                      <a:lumOff val="35000"/>
                    </a:sysClr>
                  </a:solidFill>
                  <a:latin typeface="Calibri" panose="020F0502020204030204"/>
                </a:rPr>
                <a:t>COST ELEMENT</a:t>
              </a:r>
            </a:p>
          </cx:txPr>
        </cx:title>
        <cx:tickLabels/>
      </cx:axis>
      <cx:axis id="1">
        <cx:valScaling/>
        <cx:title>
          <cx:tx>
            <cx:txData>
              <cx:v>COSTS</cx:v>
            </cx:txData>
          </cx:tx>
          <cx:txPr>
            <a:bodyPr spcFirstLastPara="1" vertOverflow="ellipsis" horzOverflow="overflow" wrap="square" lIns="0" tIns="0" rIns="0" bIns="0" anchor="ctr" anchorCtr="1"/>
            <a:lstStyle/>
            <a:p>
              <a:pPr algn="ctr" rtl="0">
                <a:defRPr/>
              </a:pPr>
              <a:r>
                <a:rPr lang="en-US" sz="1200" b="1" i="0" u="none" strike="noStrike" baseline="0">
                  <a:solidFill>
                    <a:sysClr val="windowText" lastClr="000000">
                      <a:lumMod val="65000"/>
                      <a:lumOff val="35000"/>
                    </a:sysClr>
                  </a:solidFill>
                  <a:latin typeface="Calibri" panose="020F0502020204030204"/>
                </a:rPr>
                <a:t>COSTS</a:t>
              </a:r>
            </a:p>
          </cx:txPr>
        </cx:title>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_xlchart.v1.17</cx:f>
      </cx:strDim>
      <cx:numDim type="val">
        <cx:f>_xlchart.v1.19</cx:f>
      </cx:numDim>
    </cx:data>
  </cx:chartData>
  <cx:chart>
    <cx:title pos="t" align="ctr" overlay="0">
      <cx:tx>
        <cx:txData>
          <cx:v>COSTS PER COST ELEMENTS (SURJEK)</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COSTS PER COST ELEMENTS (SURJEK)</a:t>
          </a:r>
        </a:p>
      </cx:txPr>
    </cx:title>
    <cx:plotArea>
      <cx:plotAreaRegion>
        <cx:series layoutId="waterfall" uniqueId="{18A55D09-8538-4842-881A-AF8BBF3CC20F}">
          <cx:tx>
            <cx:txData>
              <cx:f>_xlchart.v1.18</cx:f>
              <cx:v>Costs</cx:v>
            </cx:txData>
          </cx:tx>
          <cx:dataId val="0"/>
          <cx:layoutPr>
            <cx:subtotals/>
          </cx:layoutPr>
        </cx:series>
      </cx:plotAreaRegion>
      <cx:axis id="0">
        <cx:catScaling gapWidth="0.5"/>
        <cx:title>
          <cx:tx>
            <cx:txData>
              <cx:v>COST ELEMENT</cx:v>
            </cx:txData>
          </cx:tx>
          <cx:txPr>
            <a:bodyPr spcFirstLastPara="1" vertOverflow="ellipsis" horzOverflow="overflow" wrap="square" lIns="0" tIns="0" rIns="0" bIns="0" anchor="ctr" anchorCtr="1"/>
            <a:lstStyle/>
            <a:p>
              <a:pPr algn="ctr" rtl="0">
                <a:defRPr/>
              </a:pPr>
              <a:r>
                <a:rPr lang="en-US" sz="1200" b="1" i="0" u="none" strike="noStrike" baseline="0">
                  <a:solidFill>
                    <a:sysClr val="windowText" lastClr="000000">
                      <a:lumMod val="65000"/>
                      <a:lumOff val="35000"/>
                    </a:sysClr>
                  </a:solidFill>
                  <a:latin typeface="Calibri" panose="020F0502020204030204"/>
                </a:rPr>
                <a:t>COST ELEMENT</a:t>
              </a:r>
            </a:p>
          </cx:txPr>
        </cx:title>
        <cx:tickLabels/>
      </cx:axis>
      <cx:axis id="1">
        <cx:valScaling/>
        <cx:title>
          <cx:tx>
            <cx:txData>
              <cx:v>COSTS</cx:v>
            </cx:txData>
          </cx:tx>
          <cx:txPr>
            <a:bodyPr spcFirstLastPara="1" vertOverflow="ellipsis" horzOverflow="overflow" wrap="square" lIns="0" tIns="0" rIns="0" bIns="0" anchor="ctr" anchorCtr="1"/>
            <a:lstStyle/>
            <a:p>
              <a:pPr algn="ctr" rtl="0">
                <a:defRPr/>
              </a:pPr>
              <a:r>
                <a:rPr lang="en-US" sz="1200" b="1" i="0" u="none" strike="noStrike" baseline="0">
                  <a:solidFill>
                    <a:sysClr val="windowText" lastClr="000000">
                      <a:lumMod val="65000"/>
                      <a:lumOff val="35000"/>
                    </a:sysClr>
                  </a:solidFill>
                  <a:latin typeface="Calibri" panose="020F0502020204030204"/>
                </a:rPr>
                <a:t>COSTS</a:t>
              </a:r>
            </a:p>
          </cx:txPr>
        </cx:title>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 dir="row">_xlchart.v1.20</cx:f>
      </cx:strDim>
      <cx:numDim type="val">
        <cx:f dir="row">_xlchart.v1.21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7" Type="http://schemas.microsoft.com/office/2014/relationships/chartEx" Target="../charts/chartEx4.xml"/><Relationship Id="rId2" Type="http://schemas.openxmlformats.org/officeDocument/2006/relationships/chart" Target="../charts/chart9.xml"/><Relationship Id="rId1" Type="http://schemas.openxmlformats.org/officeDocument/2006/relationships/chart" Target="../charts/chart8.xml"/><Relationship Id="rId6" Type="http://schemas.microsoft.com/office/2014/relationships/chartEx" Target="../charts/chartEx3.xml"/><Relationship Id="rId5" Type="http://schemas.microsoft.com/office/2014/relationships/chartEx" Target="../charts/chartEx2.xml"/><Relationship Id="rId4" Type="http://schemas.microsoft.com/office/2014/relationships/chartEx" Target="../charts/chartEx1.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8.xml"/><Relationship Id="rId13" Type="http://schemas.openxmlformats.org/officeDocument/2006/relationships/chart" Target="../charts/chart23.xml"/><Relationship Id="rId3" Type="http://schemas.openxmlformats.org/officeDocument/2006/relationships/chart" Target="../charts/chart13.xml"/><Relationship Id="rId7" Type="http://schemas.openxmlformats.org/officeDocument/2006/relationships/chart" Target="../charts/chart17.xml"/><Relationship Id="rId12" Type="http://schemas.openxmlformats.org/officeDocument/2006/relationships/chart" Target="../charts/chart22.xml"/><Relationship Id="rId2" Type="http://schemas.openxmlformats.org/officeDocument/2006/relationships/chart" Target="../charts/chart12.xml"/><Relationship Id="rId16" Type="http://schemas.openxmlformats.org/officeDocument/2006/relationships/chart" Target="../charts/chart26.xml"/><Relationship Id="rId1" Type="http://schemas.openxmlformats.org/officeDocument/2006/relationships/chart" Target="../charts/chart11.xml"/><Relationship Id="rId6" Type="http://schemas.openxmlformats.org/officeDocument/2006/relationships/chart" Target="../charts/chart16.xml"/><Relationship Id="rId11" Type="http://schemas.openxmlformats.org/officeDocument/2006/relationships/chart" Target="../charts/chart21.xml"/><Relationship Id="rId5" Type="http://schemas.openxmlformats.org/officeDocument/2006/relationships/chart" Target="../charts/chart15.xml"/><Relationship Id="rId15" Type="http://schemas.openxmlformats.org/officeDocument/2006/relationships/chart" Target="../charts/chart2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 Id="rId14" Type="http://schemas.openxmlformats.org/officeDocument/2006/relationships/chart" Target="../charts/chart24.xml"/></Relationships>
</file>

<file path=xl/drawings/_rels/drawing5.xml.rels><?xml version="1.0" encoding="UTF-8" standalone="yes"?>
<Relationships xmlns="http://schemas.openxmlformats.org/package/2006/relationships"><Relationship Id="rId8" Type="http://schemas.openxmlformats.org/officeDocument/2006/relationships/chart" Target="../charts/chart34.xml"/><Relationship Id="rId3" Type="http://schemas.openxmlformats.org/officeDocument/2006/relationships/chart" Target="../charts/chart29.xml"/><Relationship Id="rId7" Type="http://schemas.openxmlformats.org/officeDocument/2006/relationships/chart" Target="../charts/chart33.xml"/><Relationship Id="rId2" Type="http://schemas.openxmlformats.org/officeDocument/2006/relationships/chart" Target="../charts/chart28.xml"/><Relationship Id="rId1" Type="http://schemas.openxmlformats.org/officeDocument/2006/relationships/chart" Target="../charts/chart27.xml"/><Relationship Id="rId6" Type="http://schemas.openxmlformats.org/officeDocument/2006/relationships/chart" Target="../charts/chart32.xml"/><Relationship Id="rId11" Type="http://schemas.openxmlformats.org/officeDocument/2006/relationships/chart" Target="../charts/chart37.xml"/><Relationship Id="rId5" Type="http://schemas.openxmlformats.org/officeDocument/2006/relationships/chart" Target="../charts/chart31.xml"/><Relationship Id="rId10" Type="http://schemas.openxmlformats.org/officeDocument/2006/relationships/chart" Target="../charts/chart36.xml"/><Relationship Id="rId4" Type="http://schemas.openxmlformats.org/officeDocument/2006/relationships/chart" Target="../charts/chart30.xml"/><Relationship Id="rId9" Type="http://schemas.openxmlformats.org/officeDocument/2006/relationships/chart" Target="../charts/chart35.xml"/></Relationships>
</file>

<file path=xl/drawings/_rels/drawing6.xml.rels><?xml version="1.0" encoding="UTF-8" standalone="yes"?>
<Relationships xmlns="http://schemas.openxmlformats.org/package/2006/relationships"><Relationship Id="rId8" Type="http://schemas.openxmlformats.org/officeDocument/2006/relationships/chart" Target="../charts/chart45.xml"/><Relationship Id="rId3" Type="http://schemas.openxmlformats.org/officeDocument/2006/relationships/chart" Target="../charts/chart40.xml"/><Relationship Id="rId7" Type="http://schemas.openxmlformats.org/officeDocument/2006/relationships/chart" Target="../charts/chart44.xml"/><Relationship Id="rId2" Type="http://schemas.openxmlformats.org/officeDocument/2006/relationships/chart" Target="../charts/chart39.xml"/><Relationship Id="rId1" Type="http://schemas.openxmlformats.org/officeDocument/2006/relationships/chart" Target="../charts/chart38.xml"/><Relationship Id="rId6" Type="http://schemas.openxmlformats.org/officeDocument/2006/relationships/chart" Target="../charts/chart43.xml"/><Relationship Id="rId5" Type="http://schemas.openxmlformats.org/officeDocument/2006/relationships/chart" Target="../charts/chart42.xml"/><Relationship Id="rId4" Type="http://schemas.openxmlformats.org/officeDocument/2006/relationships/chart" Target="../charts/chart41.xml"/><Relationship Id="rId9" Type="http://schemas.openxmlformats.org/officeDocument/2006/relationships/chart" Target="../charts/chart46.xml"/></Relationships>
</file>

<file path=xl/drawings/_rels/drawing7.xml.rels><?xml version="1.0" encoding="UTF-8" standalone="yes"?>
<Relationships xmlns="http://schemas.openxmlformats.org/package/2006/relationships"><Relationship Id="rId1" Type="http://schemas.microsoft.com/office/2014/relationships/chartEx" Target="../charts/chartEx5.xml"/></Relationships>
</file>

<file path=xl/drawings/_rels/drawing8.xml.rels><?xml version="1.0" encoding="UTF-8" standalone="yes"?>
<Relationships xmlns="http://schemas.openxmlformats.org/package/2006/relationships"><Relationship Id="rId3" Type="http://schemas.openxmlformats.org/officeDocument/2006/relationships/chart" Target="../charts/chart49.xml"/><Relationship Id="rId2" Type="http://schemas.openxmlformats.org/officeDocument/2006/relationships/chart" Target="../charts/chart48.xml"/><Relationship Id="rId1" Type="http://schemas.openxmlformats.org/officeDocument/2006/relationships/chart" Target="../charts/chart47.xml"/><Relationship Id="rId4" Type="http://schemas.openxmlformats.org/officeDocument/2006/relationships/chart" Target="../charts/chart50.xml"/></Relationships>
</file>

<file path=xl/drawings/_rels/drawing9.xml.rels><?xml version="1.0" encoding="UTF-8" standalone="yes"?>
<Relationships xmlns="http://schemas.openxmlformats.org/package/2006/relationships"><Relationship Id="rId3" Type="http://schemas.openxmlformats.org/officeDocument/2006/relationships/chart" Target="../charts/chart53.xml"/><Relationship Id="rId2" Type="http://schemas.openxmlformats.org/officeDocument/2006/relationships/chart" Target="../charts/chart52.xml"/><Relationship Id="rId1" Type="http://schemas.openxmlformats.org/officeDocument/2006/relationships/chart" Target="../charts/chart51.xml"/><Relationship Id="rId4" Type="http://schemas.openxmlformats.org/officeDocument/2006/relationships/chart" Target="../charts/chart5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61135</xdr:rowOff>
    </xdr:from>
    <xdr:to>
      <xdr:col>16</xdr:col>
      <xdr:colOff>190500</xdr:colOff>
      <xdr:row>50</xdr:row>
      <xdr:rowOff>49881</xdr:rowOff>
    </xdr:to>
    <xdr:pic>
      <xdr:nvPicPr>
        <xdr:cNvPr id="5" name="Picture 4">
          <a:extLst>
            <a:ext uri="{FF2B5EF4-FFF2-40B4-BE49-F238E27FC236}">
              <a16:creationId xmlns:a16="http://schemas.microsoft.com/office/drawing/2014/main" id="{A557FF6D-7793-4C86-B887-D002FA52E916}"/>
            </a:ext>
          </a:extLst>
        </xdr:cNvPr>
        <xdr:cNvPicPr>
          <a:picLocks noChangeAspect="1"/>
        </xdr:cNvPicPr>
      </xdr:nvPicPr>
      <xdr:blipFill>
        <a:blip xmlns:r="http://schemas.openxmlformats.org/officeDocument/2006/relationships" r:embed="rId1"/>
        <a:stretch>
          <a:fillRect/>
        </a:stretch>
      </xdr:blipFill>
      <xdr:spPr>
        <a:xfrm>
          <a:off x="0" y="6538135"/>
          <a:ext cx="9969500" cy="55449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685800</xdr:colOff>
      <xdr:row>2</xdr:row>
      <xdr:rowOff>0</xdr:rowOff>
    </xdr:from>
    <xdr:to>
      <xdr:col>6</xdr:col>
      <xdr:colOff>381000</xdr:colOff>
      <xdr:row>14</xdr:row>
      <xdr:rowOff>167640</xdr:rowOff>
    </xdr:to>
    <xdr:graphicFrame macro="">
      <xdr:nvGraphicFramePr>
        <xdr:cNvPr id="2" name="Chart 1">
          <a:extLst>
            <a:ext uri="{FF2B5EF4-FFF2-40B4-BE49-F238E27FC236}">
              <a16:creationId xmlns:a16="http://schemas.microsoft.com/office/drawing/2014/main" id="{F024A0BB-44EC-44BC-8FE9-180C71958A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769620</xdr:colOff>
      <xdr:row>34</xdr:row>
      <xdr:rowOff>15240</xdr:rowOff>
    </xdr:from>
    <xdr:to>
      <xdr:col>7</xdr:col>
      <xdr:colOff>1524000</xdr:colOff>
      <xdr:row>51</xdr:row>
      <xdr:rowOff>106680</xdr:rowOff>
    </xdr:to>
    <xdr:graphicFrame macro="">
      <xdr:nvGraphicFramePr>
        <xdr:cNvPr id="4" name="Chart 3">
          <a:extLst>
            <a:ext uri="{FF2B5EF4-FFF2-40B4-BE49-F238E27FC236}">
              <a16:creationId xmlns:a16="http://schemas.microsoft.com/office/drawing/2014/main" id="{CF919084-702A-4339-AADB-87BFDA0969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1181100</xdr:colOff>
      <xdr:row>57</xdr:row>
      <xdr:rowOff>83820</xdr:rowOff>
    </xdr:from>
    <xdr:to>
      <xdr:col>7</xdr:col>
      <xdr:colOff>289560</xdr:colOff>
      <xdr:row>72</xdr:row>
      <xdr:rowOff>83820</xdr:rowOff>
    </xdr:to>
    <xdr:graphicFrame macro="">
      <xdr:nvGraphicFramePr>
        <xdr:cNvPr id="7" name="Chart 6">
          <a:extLst>
            <a:ext uri="{FF2B5EF4-FFF2-40B4-BE49-F238E27FC236}">
              <a16:creationId xmlns:a16="http://schemas.microsoft.com/office/drawing/2014/main" id="{CCCA6ED0-0E7D-41E7-8418-12B3FE6DC4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45720</xdr:colOff>
      <xdr:row>74</xdr:row>
      <xdr:rowOff>45720</xdr:rowOff>
    </xdr:from>
    <xdr:to>
      <xdr:col>6</xdr:col>
      <xdr:colOff>365760</xdr:colOff>
      <xdr:row>83</xdr:row>
      <xdr:rowOff>114300</xdr:rowOff>
    </xdr:to>
    <xdr:graphicFrame macro="">
      <xdr:nvGraphicFramePr>
        <xdr:cNvPr id="8" name="Chart 7">
          <a:extLst>
            <a:ext uri="{FF2B5EF4-FFF2-40B4-BE49-F238E27FC236}">
              <a16:creationId xmlns:a16="http://schemas.microsoft.com/office/drawing/2014/main" id="{109D6120-A521-4785-82D9-11BAFE9D0B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76200</xdr:colOff>
      <xdr:row>93</xdr:row>
      <xdr:rowOff>99060</xdr:rowOff>
    </xdr:from>
    <xdr:to>
      <xdr:col>6</xdr:col>
      <xdr:colOff>327660</xdr:colOff>
      <xdr:row>109</xdr:row>
      <xdr:rowOff>0</xdr:rowOff>
    </xdr:to>
    <xdr:graphicFrame macro="">
      <xdr:nvGraphicFramePr>
        <xdr:cNvPr id="9" name="Chart 8">
          <a:extLst>
            <a:ext uri="{FF2B5EF4-FFF2-40B4-BE49-F238E27FC236}">
              <a16:creationId xmlns:a16="http://schemas.microsoft.com/office/drawing/2014/main" id="{13BC3B26-69EE-430C-A9A1-B4066F3F8C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510540</xdr:colOff>
      <xdr:row>124</xdr:row>
      <xdr:rowOff>114300</xdr:rowOff>
    </xdr:from>
    <xdr:to>
      <xdr:col>7</xdr:col>
      <xdr:colOff>746760</xdr:colOff>
      <xdr:row>139</xdr:row>
      <xdr:rowOff>106680</xdr:rowOff>
    </xdr:to>
    <xdr:graphicFrame macro="">
      <xdr:nvGraphicFramePr>
        <xdr:cNvPr id="10" name="Chart 9">
          <a:extLst>
            <a:ext uri="{FF2B5EF4-FFF2-40B4-BE49-F238E27FC236}">
              <a16:creationId xmlns:a16="http://schemas.microsoft.com/office/drawing/2014/main" id="{914AEABE-0768-4135-BBB3-6EF9851E73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701040</xdr:colOff>
      <xdr:row>155</xdr:row>
      <xdr:rowOff>68580</xdr:rowOff>
    </xdr:from>
    <xdr:to>
      <xdr:col>5</xdr:col>
      <xdr:colOff>83820</xdr:colOff>
      <xdr:row>170</xdr:row>
      <xdr:rowOff>68580</xdr:rowOff>
    </xdr:to>
    <xdr:graphicFrame macro="">
      <xdr:nvGraphicFramePr>
        <xdr:cNvPr id="11" name="Chart 10">
          <a:extLst>
            <a:ext uri="{FF2B5EF4-FFF2-40B4-BE49-F238E27FC236}">
              <a16:creationId xmlns:a16="http://schemas.microsoft.com/office/drawing/2014/main" id="{4E97D9B6-C05E-49E3-97A1-3FAFE40C9F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99060</xdr:colOff>
      <xdr:row>2</xdr:row>
      <xdr:rowOff>22860</xdr:rowOff>
    </xdr:from>
    <xdr:to>
      <xdr:col>14</xdr:col>
      <xdr:colOff>152400</xdr:colOff>
      <xdr:row>18</xdr:row>
      <xdr:rowOff>53340</xdr:rowOff>
    </xdr:to>
    <xdr:graphicFrame macro="">
      <xdr:nvGraphicFramePr>
        <xdr:cNvPr id="3" name="Chart 2">
          <a:extLst>
            <a:ext uri="{FF2B5EF4-FFF2-40B4-BE49-F238E27FC236}">
              <a16:creationId xmlns:a16="http://schemas.microsoft.com/office/drawing/2014/main" id="{DAC7A784-B96D-4F8B-8E38-E531A6070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327660</xdr:colOff>
      <xdr:row>19</xdr:row>
      <xdr:rowOff>121920</xdr:rowOff>
    </xdr:from>
    <xdr:to>
      <xdr:col>14</xdr:col>
      <xdr:colOff>22860</xdr:colOff>
      <xdr:row>34</xdr:row>
      <xdr:rowOff>121920</xdr:rowOff>
    </xdr:to>
    <xdr:graphicFrame macro="">
      <xdr:nvGraphicFramePr>
        <xdr:cNvPr id="4" name="Chart 3">
          <a:extLst>
            <a:ext uri="{FF2B5EF4-FFF2-40B4-BE49-F238E27FC236}">
              <a16:creationId xmlns:a16="http://schemas.microsoft.com/office/drawing/2014/main" id="{FE3B5285-5C1E-4877-BDE0-BD6C6AE7D2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426720</xdr:colOff>
      <xdr:row>36</xdr:row>
      <xdr:rowOff>7620</xdr:rowOff>
    </xdr:from>
    <xdr:to>
      <xdr:col>14</xdr:col>
      <xdr:colOff>121920</xdr:colOff>
      <xdr:row>51</xdr:row>
      <xdr:rowOff>7620</xdr:rowOff>
    </xdr:to>
    <xdr:graphicFrame macro="">
      <xdr:nvGraphicFramePr>
        <xdr:cNvPr id="5" name="Chart 4">
          <a:extLst>
            <a:ext uri="{FF2B5EF4-FFF2-40B4-BE49-F238E27FC236}">
              <a16:creationId xmlns:a16="http://schemas.microsoft.com/office/drawing/2014/main" id="{8143E382-AD02-40AF-BB23-9F17B6DAF0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518160</xdr:colOff>
      <xdr:row>62</xdr:row>
      <xdr:rowOff>152400</xdr:rowOff>
    </xdr:from>
    <xdr:to>
      <xdr:col>10</xdr:col>
      <xdr:colOff>464820</xdr:colOff>
      <xdr:row>77</xdr:row>
      <xdr:rowOff>152400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01187C86-7BD4-4E4F-9F11-D4E3A0FB3C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387340" y="11490960"/>
              <a:ext cx="455676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906780</xdr:colOff>
      <xdr:row>80</xdr:row>
      <xdr:rowOff>7620</xdr:rowOff>
    </xdr:from>
    <xdr:to>
      <xdr:col>9</xdr:col>
      <xdr:colOff>251460</xdr:colOff>
      <xdr:row>95</xdr:row>
      <xdr:rowOff>7620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E1CC1B30-7F62-433C-8BA5-4FD9BF553D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3916680" y="14638020"/>
              <a:ext cx="48768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891540</xdr:colOff>
      <xdr:row>95</xdr:row>
      <xdr:rowOff>167640</xdr:rowOff>
    </xdr:from>
    <xdr:to>
      <xdr:col>9</xdr:col>
      <xdr:colOff>259080</xdr:colOff>
      <xdr:row>110</xdr:row>
      <xdr:rowOff>167640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043E0F9-EFE4-4615-812D-F0EF36672C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3901440" y="17541240"/>
              <a:ext cx="489966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335280</xdr:colOff>
      <xdr:row>111</xdr:row>
      <xdr:rowOff>125730</xdr:rowOff>
    </xdr:from>
    <xdr:to>
      <xdr:col>9</xdr:col>
      <xdr:colOff>228600</xdr:colOff>
      <xdr:row>126</xdr:row>
      <xdr:rowOff>99060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EAF083CE-00C7-4560-8DD7-F4823323B0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4274820" y="20425410"/>
              <a:ext cx="4495800" cy="27165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17</xdr:col>
      <xdr:colOff>555168</xdr:colOff>
      <xdr:row>31</xdr:row>
      <xdr:rowOff>76200</xdr:rowOff>
    </xdr:from>
    <xdr:to>
      <xdr:col>29</xdr:col>
      <xdr:colOff>119742</xdr:colOff>
      <xdr:row>42</xdr:row>
      <xdr:rowOff>293914</xdr:rowOff>
    </xdr:to>
    <xdr:graphicFrame macro="">
      <xdr:nvGraphicFramePr>
        <xdr:cNvPr id="4" name="Chart 3">
          <a:extLst>
            <a:ext uri="{FF2B5EF4-FFF2-40B4-BE49-F238E27FC236}">
              <a16:creationId xmlns:a16="http://schemas.microsoft.com/office/drawing/2014/main" id="{817BEFA0-C00A-45B2-94BF-504D2E7D00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555171</xdr:colOff>
      <xdr:row>22</xdr:row>
      <xdr:rowOff>283029</xdr:rowOff>
    </xdr:from>
    <xdr:to>
      <xdr:col>38</xdr:col>
      <xdr:colOff>76199</xdr:colOff>
      <xdr:row>28</xdr:row>
      <xdr:rowOff>195943</xdr:rowOff>
    </xdr:to>
    <xdr:sp macro="" textlink="">
      <xdr:nvSpPr>
        <xdr:cNvPr id="3" name="Rectangle 2">
          <a:extLst>
            <a:ext uri="{FF2B5EF4-FFF2-40B4-BE49-F238E27FC236}">
              <a16:creationId xmlns:a16="http://schemas.microsoft.com/office/drawing/2014/main" id="{9A69E4A4-4B53-4552-9E28-66FA6CA8A6F8}"/>
            </a:ext>
          </a:extLst>
        </xdr:cNvPr>
        <xdr:cNvSpPr/>
      </xdr:nvSpPr>
      <xdr:spPr>
        <a:xfrm>
          <a:off x="22315714" y="8360229"/>
          <a:ext cx="12094028" cy="20029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a:solidFill>
                <a:schemeClr val="lt1"/>
              </a:solidFill>
              <a:effectLst/>
              <a:latin typeface="Times New Roman" panose="02020603050405020304" pitchFamily="18" charset="0"/>
              <a:ea typeface="+mn-ea"/>
              <a:cs typeface="Times New Roman" panose="02020603050405020304" pitchFamily="18" charset="0"/>
            </a:rPr>
            <a:t>INSIGHTS</a:t>
          </a:r>
          <a:endParaRPr lang="en-US" sz="1400" b="0" i="0" u="none" strike="noStrike">
            <a:solidFill>
              <a:schemeClr val="lt1"/>
            </a:solidFill>
            <a:effectLst/>
            <a:latin typeface="Times New Roman" panose="02020603050405020304" pitchFamily="18" charset="0"/>
            <a:ea typeface="+mn-ea"/>
            <a:cs typeface="Times New Roman" panose="02020603050405020304" pitchFamily="18" charset="0"/>
          </a:endParaRPr>
        </a:p>
        <a:p>
          <a:pPr algn="l"/>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1. The first graph clearly shows the various units</a:t>
          </a:r>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 with their respective revenues from the lowest to the highest. </a:t>
          </a:r>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Surjek records</a:t>
          </a:r>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 the </a:t>
          </a:r>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overall highest revenue of followed by Jutik and then Kootha. </a:t>
          </a:r>
        </a:p>
        <a:p>
          <a:pPr algn="l"/>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We can also deduce that, Surjek made close to 3 times the revenue of Kootha in the period under review.</a:t>
          </a:r>
        </a:p>
        <a:p>
          <a:pPr algn="l"/>
          <a:endParaRPr lang="en-US" sz="1400" b="0" i="0" u="none" strike="noStrike">
            <a:solidFill>
              <a:schemeClr val="lt1"/>
            </a:solidFill>
            <a:effectLst/>
            <a:latin typeface="Times New Roman" panose="02020603050405020304" pitchFamily="18" charset="0"/>
            <a:ea typeface="+mn-ea"/>
            <a:cs typeface="Times New Roman" panose="02020603050405020304" pitchFamily="18" charset="0"/>
          </a:endParaRPr>
        </a:p>
        <a:p>
          <a:pPr algn="l"/>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2.The</a:t>
          </a:r>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 second graph shows the monthly performance of all three(3) units based on their revenue. Surjek and Kootha recorded their highest revenue in Jan-14 whereas Jutik recorded its highest revenues in Feb-14. </a:t>
          </a:r>
        </a:p>
        <a:p>
          <a:pPr algn="l"/>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We can also see a very close merge by Surjek and Jutik in May-14 but Surjek exceeded Jutik's revenue by $340,663.14.</a:t>
          </a:r>
        </a:p>
        <a:p>
          <a:pPr algn="l"/>
          <a:endPar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22</xdr:col>
      <xdr:colOff>283028</xdr:colOff>
      <xdr:row>43</xdr:row>
      <xdr:rowOff>108856</xdr:rowOff>
    </xdr:from>
    <xdr:to>
      <xdr:col>50</xdr:col>
      <xdr:colOff>283029</xdr:colOff>
      <xdr:row>47</xdr:row>
      <xdr:rowOff>141515</xdr:rowOff>
    </xdr:to>
    <xdr:sp macro="" textlink="">
      <xdr:nvSpPr>
        <xdr:cNvPr id="6" name="Rectangle 5">
          <a:extLst>
            <a:ext uri="{FF2B5EF4-FFF2-40B4-BE49-F238E27FC236}">
              <a16:creationId xmlns:a16="http://schemas.microsoft.com/office/drawing/2014/main" id="{24243B30-F012-47D4-B939-26AC23712A1E}"/>
            </a:ext>
          </a:extLst>
        </xdr:cNvPr>
        <xdr:cNvSpPr/>
      </xdr:nvSpPr>
      <xdr:spPr>
        <a:xfrm>
          <a:off x="25037142" y="15664542"/>
          <a:ext cx="16764001" cy="14260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a:solidFill>
                <a:schemeClr val="lt1"/>
              </a:solidFill>
              <a:effectLst/>
              <a:latin typeface="Times New Roman" panose="02020603050405020304" pitchFamily="18" charset="0"/>
              <a:ea typeface="+mn-ea"/>
              <a:cs typeface="Times New Roman" panose="02020603050405020304" pitchFamily="18" charset="0"/>
            </a:rPr>
            <a:t>INSIGHTS</a:t>
          </a:r>
        </a:p>
        <a:p>
          <a:pPr algn="l"/>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1. All three units made most of the revenue from Jun-14 making June their highest revenue month.</a:t>
          </a:r>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 However, only Jutik maintained the rise in revenue for the month.</a:t>
          </a:r>
          <a:endParaRPr lang="en-US" sz="1400" b="0" i="0" u="none" strike="noStrike">
            <a:solidFill>
              <a:schemeClr val="lt1"/>
            </a:solidFill>
            <a:effectLst/>
            <a:latin typeface="Times New Roman" panose="02020603050405020304" pitchFamily="18" charset="0"/>
            <a:ea typeface="+mn-ea"/>
            <a:cs typeface="Times New Roman" panose="02020603050405020304" pitchFamily="18" charset="0"/>
          </a:endParaRPr>
        </a:p>
        <a:p>
          <a:pPr algn="l"/>
          <a:endParaRPr lang="en-US" sz="1400" b="0" i="0" u="none" strike="noStrike">
            <a:solidFill>
              <a:schemeClr val="lt1"/>
            </a:solidFill>
            <a:effectLst/>
            <a:latin typeface="Times New Roman" panose="02020603050405020304" pitchFamily="18" charset="0"/>
            <a:ea typeface="+mn-ea"/>
            <a:cs typeface="Times New Roman" panose="02020603050405020304" pitchFamily="18" charset="0"/>
          </a:endParaRPr>
        </a:p>
        <a:p>
          <a:pPr algn="l"/>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2. All three units made their highest revenue in Private water hedge sales followed by Public and residential. However, the gap between Kootha's private water hedge sales and public sales is wider as compared to the other two units. This means Kootha's major revenue is from Private water hedge sales.</a:t>
          </a:r>
        </a:p>
        <a:p>
          <a:pPr algn="l"/>
          <a:endPar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272144</xdr:colOff>
      <xdr:row>74</xdr:row>
      <xdr:rowOff>141516</xdr:rowOff>
    </xdr:from>
    <xdr:to>
      <xdr:col>11</xdr:col>
      <xdr:colOff>674915</xdr:colOff>
      <xdr:row>79</xdr:row>
      <xdr:rowOff>261257</xdr:rowOff>
    </xdr:to>
    <xdr:sp macro="" textlink="">
      <xdr:nvSpPr>
        <xdr:cNvPr id="7" name="Rectangle 6">
          <a:extLst>
            <a:ext uri="{FF2B5EF4-FFF2-40B4-BE49-F238E27FC236}">
              <a16:creationId xmlns:a16="http://schemas.microsoft.com/office/drawing/2014/main" id="{75F49B5E-64FF-4453-B934-19E56AF8768B}"/>
            </a:ext>
          </a:extLst>
        </xdr:cNvPr>
        <xdr:cNvSpPr/>
      </xdr:nvSpPr>
      <xdr:spPr>
        <a:xfrm>
          <a:off x="272144" y="27823887"/>
          <a:ext cx="15631885" cy="186145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a:solidFill>
                <a:schemeClr val="lt1"/>
              </a:solidFill>
              <a:effectLst/>
              <a:latin typeface="Times New Roman" panose="02020603050405020304" pitchFamily="18" charset="0"/>
              <a:ea typeface="+mn-ea"/>
              <a:cs typeface="Times New Roman" panose="02020603050405020304" pitchFamily="18" charset="0"/>
            </a:rPr>
            <a:t>INSIGHTS</a:t>
          </a:r>
        </a:p>
        <a:p>
          <a:pPr marL="0" marR="0" lvl="0" indent="0" algn="l" defTabSz="914400" eaLnBrk="1" fontAlgn="auto" latinLnBrk="0" hangingPunct="1">
            <a:lnSpc>
              <a:spcPct val="100000"/>
            </a:lnSpc>
            <a:spcBef>
              <a:spcPts val="0"/>
            </a:spcBef>
            <a:spcAft>
              <a:spcPts val="0"/>
            </a:spcAft>
            <a:buClrTx/>
            <a:buSzTx/>
            <a:buFontTx/>
            <a:buNone/>
            <a:tabLst/>
            <a:defRPr/>
          </a:pPr>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1.</a:t>
          </a:r>
          <a:r>
            <a:rPr lang="en-US" sz="1200" b="0" i="0" u="none" strike="noStrike">
              <a:solidFill>
                <a:schemeClr val="lt1"/>
              </a:solidFill>
              <a:effectLst/>
              <a:latin typeface="Times New Roman" panose="02020603050405020304" pitchFamily="18" charset="0"/>
              <a:ea typeface="+mn-ea"/>
              <a:cs typeface="Times New Roman" panose="02020603050405020304" pitchFamily="18" charset="0"/>
            </a:rPr>
            <a:t>The</a:t>
          </a:r>
          <a:r>
            <a:rPr lang="en-US" sz="1200" b="0" i="0" u="none" strike="noStrike" baseline="0">
              <a:solidFill>
                <a:schemeClr val="lt1"/>
              </a:solidFill>
              <a:effectLst/>
              <a:latin typeface="Times New Roman" panose="02020603050405020304" pitchFamily="18" charset="0"/>
              <a:ea typeface="+mn-ea"/>
              <a:cs typeface="Times New Roman" panose="02020603050405020304" pitchFamily="18" charset="0"/>
            </a:rPr>
            <a:t> graphs above illustrates the overall contribution of the three units (Kootha, Surjek and Jutik) with respect to their profit centres (Private Water Hedge, Public and Residential). </a:t>
          </a:r>
          <a:r>
            <a:rPr lang="en-US" sz="1200" b="0" i="0" baseline="0">
              <a:solidFill>
                <a:schemeClr val="lt1"/>
              </a:solidFill>
              <a:effectLst/>
              <a:latin typeface="Times New Roman" panose="02020603050405020304" pitchFamily="18" charset="0"/>
              <a:ea typeface="+mn-ea"/>
              <a:cs typeface="Times New Roman" panose="02020603050405020304" pitchFamily="18" charset="0"/>
            </a:rPr>
            <a:t>.All three units made their highest contribution from the private water hedge sales and their lowest contribution in residential sales.</a:t>
          </a:r>
          <a:endParaRPr lang="en-US" sz="1200">
            <a:effectLst/>
            <a:latin typeface="Times New Roman" panose="02020603050405020304" pitchFamily="18" charset="0"/>
            <a:cs typeface="Times New Roman" panose="02020603050405020304" pitchFamily="18" charset="0"/>
          </a:endParaRPr>
        </a:p>
        <a:p>
          <a:pPr algn="l"/>
          <a:endPar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endParaRPr>
        </a:p>
        <a:p>
          <a:pPr algn="l"/>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2. Even though all three units recorded their highest revenue in private water hedge, Kootha made the highest percentage revenue of 52.3% of its overall revenue but recorded the lowest revenue percentage in public and residential sales.</a:t>
          </a:r>
        </a:p>
        <a:p>
          <a:pPr algn="l"/>
          <a:endPar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endParaRPr>
        </a:p>
        <a:p>
          <a:pPr algn="l"/>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3. The revenue percentage difference in Surjek and Jutik for all profit centres is not as wide as is seen in Kootha.</a:t>
          </a:r>
          <a:endParaRPr lang="en-US" sz="1400" b="0" i="0" u="none" strike="noStrike">
            <a:solidFill>
              <a:schemeClr val="lt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28</xdr:col>
      <xdr:colOff>272144</xdr:colOff>
      <xdr:row>11</xdr:row>
      <xdr:rowOff>206828</xdr:rowOff>
    </xdr:from>
    <xdr:to>
      <xdr:col>38</xdr:col>
      <xdr:colOff>65315</xdr:colOff>
      <xdr:row>22</xdr:row>
      <xdr:rowOff>65313</xdr:rowOff>
    </xdr:to>
    <xdr:graphicFrame macro="">
      <xdr:nvGraphicFramePr>
        <xdr:cNvPr id="15" name="Chart 14">
          <a:extLst>
            <a:ext uri="{FF2B5EF4-FFF2-40B4-BE49-F238E27FC236}">
              <a16:creationId xmlns:a16="http://schemas.microsoft.com/office/drawing/2014/main" id="{0E73E36D-7C4D-4607-A512-A935942CD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-1</xdr:colOff>
      <xdr:row>31</xdr:row>
      <xdr:rowOff>65314</xdr:rowOff>
    </xdr:from>
    <xdr:to>
      <xdr:col>40</xdr:col>
      <xdr:colOff>522514</xdr:colOff>
      <xdr:row>42</xdr:row>
      <xdr:rowOff>283028</xdr:rowOff>
    </xdr:to>
    <xdr:graphicFrame macro="">
      <xdr:nvGraphicFramePr>
        <xdr:cNvPr id="17" name="Chart 16">
          <a:extLst>
            <a:ext uri="{FF2B5EF4-FFF2-40B4-BE49-F238E27FC236}">
              <a16:creationId xmlns:a16="http://schemas.microsoft.com/office/drawing/2014/main" id="{95886C59-E8D9-4C50-8AFD-D0F59422D0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41</xdr:col>
      <xdr:colOff>544284</xdr:colOff>
      <xdr:row>31</xdr:row>
      <xdr:rowOff>108857</xdr:rowOff>
    </xdr:from>
    <xdr:to>
      <xdr:col>53</xdr:col>
      <xdr:colOff>108858</xdr:colOff>
      <xdr:row>42</xdr:row>
      <xdr:rowOff>326571</xdr:rowOff>
    </xdr:to>
    <xdr:graphicFrame macro="">
      <xdr:nvGraphicFramePr>
        <xdr:cNvPr id="26" name="Chart 25">
          <a:extLst>
            <a:ext uri="{FF2B5EF4-FFF2-40B4-BE49-F238E27FC236}">
              <a16:creationId xmlns:a16="http://schemas.microsoft.com/office/drawing/2014/main" id="{C4DD4839-99FC-4091-80D4-8D41548829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xdr:colOff>
      <xdr:row>11</xdr:row>
      <xdr:rowOff>-1</xdr:rowOff>
    </xdr:from>
    <xdr:to>
      <xdr:col>27</xdr:col>
      <xdr:colOff>130628</xdr:colOff>
      <xdr:row>22</xdr:row>
      <xdr:rowOff>76199</xdr:rowOff>
    </xdr:to>
    <xdr:graphicFrame macro="">
      <xdr:nvGraphicFramePr>
        <xdr:cNvPr id="31" name="Chart 30">
          <a:extLst>
            <a:ext uri="{FF2B5EF4-FFF2-40B4-BE49-F238E27FC236}">
              <a16:creationId xmlns:a16="http://schemas.microsoft.com/office/drawing/2014/main" id="{F0BA3782-73FF-44C7-ACEF-59345F12C0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380999</xdr:colOff>
      <xdr:row>65</xdr:row>
      <xdr:rowOff>10885</xdr:rowOff>
    </xdr:from>
    <xdr:to>
      <xdr:col>2</xdr:col>
      <xdr:colOff>2002971</xdr:colOff>
      <xdr:row>73</xdr:row>
      <xdr:rowOff>239485</xdr:rowOff>
    </xdr:to>
    <xdr:graphicFrame macro="">
      <xdr:nvGraphicFramePr>
        <xdr:cNvPr id="14" name="Chart 13">
          <a:extLst>
            <a:ext uri="{FF2B5EF4-FFF2-40B4-BE49-F238E27FC236}">
              <a16:creationId xmlns:a16="http://schemas.microsoft.com/office/drawing/2014/main" id="{5A114A3A-5E78-4316-8195-E1EF05366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2362200</xdr:colOff>
      <xdr:row>65</xdr:row>
      <xdr:rowOff>43542</xdr:rowOff>
    </xdr:from>
    <xdr:to>
      <xdr:col>6</xdr:col>
      <xdr:colOff>337457</xdr:colOff>
      <xdr:row>73</xdr:row>
      <xdr:rowOff>250370</xdr:rowOff>
    </xdr:to>
    <xdr:graphicFrame macro="">
      <xdr:nvGraphicFramePr>
        <xdr:cNvPr id="16" name="Chart 15">
          <a:extLst>
            <a:ext uri="{FF2B5EF4-FFF2-40B4-BE49-F238E27FC236}">
              <a16:creationId xmlns:a16="http://schemas.microsoft.com/office/drawing/2014/main" id="{566F1C16-73DA-483D-ADC4-595B713C32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718457</xdr:colOff>
      <xdr:row>65</xdr:row>
      <xdr:rowOff>65313</xdr:rowOff>
    </xdr:from>
    <xdr:to>
      <xdr:col>11</xdr:col>
      <xdr:colOff>359229</xdr:colOff>
      <xdr:row>73</xdr:row>
      <xdr:rowOff>283027</xdr:rowOff>
    </xdr:to>
    <xdr:graphicFrame macro="">
      <xdr:nvGraphicFramePr>
        <xdr:cNvPr id="18" name="Chart 17">
          <a:extLst>
            <a:ext uri="{FF2B5EF4-FFF2-40B4-BE49-F238E27FC236}">
              <a16:creationId xmlns:a16="http://schemas.microsoft.com/office/drawing/2014/main" id="{7A090617-4C3D-40A2-8634-1D64871A3F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838200</xdr:colOff>
      <xdr:row>55</xdr:row>
      <xdr:rowOff>195942</xdr:rowOff>
    </xdr:from>
    <xdr:to>
      <xdr:col>17</xdr:col>
      <xdr:colOff>544286</xdr:colOff>
      <xdr:row>63</xdr:row>
      <xdr:rowOff>152399</xdr:rowOff>
    </xdr:to>
    <xdr:graphicFrame macro="">
      <xdr:nvGraphicFramePr>
        <xdr:cNvPr id="21" name="Chart 20">
          <a:extLst>
            <a:ext uri="{FF2B5EF4-FFF2-40B4-BE49-F238E27FC236}">
              <a16:creationId xmlns:a16="http://schemas.microsoft.com/office/drawing/2014/main" id="{19FE1176-CA1E-46BD-B6BB-95D412F1D7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391886</xdr:colOff>
      <xdr:row>55</xdr:row>
      <xdr:rowOff>141514</xdr:rowOff>
    </xdr:from>
    <xdr:to>
      <xdr:col>12</xdr:col>
      <xdr:colOff>391885</xdr:colOff>
      <xdr:row>63</xdr:row>
      <xdr:rowOff>195942</xdr:rowOff>
    </xdr:to>
    <xdr:graphicFrame macro="">
      <xdr:nvGraphicFramePr>
        <xdr:cNvPr id="22" name="Chart 21">
          <a:extLst>
            <a:ext uri="{FF2B5EF4-FFF2-40B4-BE49-F238E27FC236}">
              <a16:creationId xmlns:a16="http://schemas.microsoft.com/office/drawing/2014/main" id="{4BF5E443-8721-4D46-9E4E-C17B24A4C0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653144</xdr:colOff>
      <xdr:row>65</xdr:row>
      <xdr:rowOff>54429</xdr:rowOff>
    </xdr:from>
    <xdr:to>
      <xdr:col>15</xdr:col>
      <xdr:colOff>1012372</xdr:colOff>
      <xdr:row>73</xdr:row>
      <xdr:rowOff>10886</xdr:rowOff>
    </xdr:to>
    <xdr:graphicFrame macro="">
      <xdr:nvGraphicFramePr>
        <xdr:cNvPr id="2" name="Chart 1">
          <a:extLst>
            <a:ext uri="{FF2B5EF4-FFF2-40B4-BE49-F238E27FC236}">
              <a16:creationId xmlns:a16="http://schemas.microsoft.com/office/drawing/2014/main" id="{067A528F-4F14-4EDC-8651-2744428C07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185057</xdr:colOff>
      <xdr:row>65</xdr:row>
      <xdr:rowOff>10886</xdr:rowOff>
    </xdr:from>
    <xdr:to>
      <xdr:col>22</xdr:col>
      <xdr:colOff>500743</xdr:colOff>
      <xdr:row>72</xdr:row>
      <xdr:rowOff>315686</xdr:rowOff>
    </xdr:to>
    <xdr:graphicFrame macro="">
      <xdr:nvGraphicFramePr>
        <xdr:cNvPr id="5" name="Chart 4">
          <a:extLst>
            <a:ext uri="{FF2B5EF4-FFF2-40B4-BE49-F238E27FC236}">
              <a16:creationId xmlns:a16="http://schemas.microsoft.com/office/drawing/2014/main" id="{F69B6A4A-1853-4737-8657-45E082CEA9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23</xdr:col>
      <xdr:colOff>163285</xdr:colOff>
      <xdr:row>65</xdr:row>
      <xdr:rowOff>0</xdr:rowOff>
    </xdr:from>
    <xdr:to>
      <xdr:col>30</xdr:col>
      <xdr:colOff>544285</xdr:colOff>
      <xdr:row>72</xdr:row>
      <xdr:rowOff>304800</xdr:rowOff>
    </xdr:to>
    <xdr:graphicFrame macro="">
      <xdr:nvGraphicFramePr>
        <xdr:cNvPr id="8" name="Chart 7">
          <a:extLst>
            <a:ext uri="{FF2B5EF4-FFF2-40B4-BE49-F238E27FC236}">
              <a16:creationId xmlns:a16="http://schemas.microsoft.com/office/drawing/2014/main" id="{D1407DCA-CA19-4F9D-BCAB-A1F136B559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1415142</xdr:colOff>
      <xdr:row>81</xdr:row>
      <xdr:rowOff>217713</xdr:rowOff>
    </xdr:from>
    <xdr:to>
      <xdr:col>10</xdr:col>
      <xdr:colOff>391886</xdr:colOff>
      <xdr:row>93</xdr:row>
      <xdr:rowOff>293914</xdr:rowOff>
    </xdr:to>
    <xdr:graphicFrame macro="">
      <xdr:nvGraphicFramePr>
        <xdr:cNvPr id="9" name="Chart 8">
          <a:extLst>
            <a:ext uri="{FF2B5EF4-FFF2-40B4-BE49-F238E27FC236}">
              <a16:creationId xmlns:a16="http://schemas.microsoft.com/office/drawing/2014/main" id="{3535AAC6-3DCF-4A01-B7DB-DEBA68F025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794657</xdr:colOff>
      <xdr:row>82</xdr:row>
      <xdr:rowOff>217713</xdr:rowOff>
    </xdr:from>
    <xdr:to>
      <xdr:col>22</xdr:col>
      <xdr:colOff>522514</xdr:colOff>
      <xdr:row>92</xdr:row>
      <xdr:rowOff>195943</xdr:rowOff>
    </xdr:to>
    <xdr:graphicFrame macro="">
      <xdr:nvGraphicFramePr>
        <xdr:cNvPr id="10" name="Chart 9">
          <a:extLst>
            <a:ext uri="{FF2B5EF4-FFF2-40B4-BE49-F238E27FC236}">
              <a16:creationId xmlns:a16="http://schemas.microsoft.com/office/drawing/2014/main" id="{70CF9832-30D7-4C7B-8A40-73578AD27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25</xdr:col>
      <xdr:colOff>195940</xdr:colOff>
      <xdr:row>82</xdr:row>
      <xdr:rowOff>195943</xdr:rowOff>
    </xdr:from>
    <xdr:to>
      <xdr:col>34</xdr:col>
      <xdr:colOff>97970</xdr:colOff>
      <xdr:row>92</xdr:row>
      <xdr:rowOff>152400</xdr:rowOff>
    </xdr:to>
    <xdr:graphicFrame macro="">
      <xdr:nvGraphicFramePr>
        <xdr:cNvPr id="11" name="Chart 10">
          <a:extLst>
            <a:ext uri="{FF2B5EF4-FFF2-40B4-BE49-F238E27FC236}">
              <a16:creationId xmlns:a16="http://schemas.microsoft.com/office/drawing/2014/main" id="{A550D0DA-2C66-4B4A-B9D3-F34E297190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152399</xdr:colOff>
      <xdr:row>133</xdr:row>
      <xdr:rowOff>114299</xdr:rowOff>
    </xdr:from>
    <xdr:to>
      <xdr:col>12</xdr:col>
      <xdr:colOff>200025</xdr:colOff>
      <xdr:row>137</xdr:row>
      <xdr:rowOff>19050</xdr:rowOff>
    </xdr:to>
    <xdr:sp macro="" textlink="">
      <xdr:nvSpPr>
        <xdr:cNvPr id="6" name="Rectangle 5">
          <a:extLst>
            <a:ext uri="{FF2B5EF4-FFF2-40B4-BE49-F238E27FC236}">
              <a16:creationId xmlns:a16="http://schemas.microsoft.com/office/drawing/2014/main" id="{2D1CFD74-3188-482E-BC07-1F5236ED4EA7}"/>
            </a:ext>
          </a:extLst>
        </xdr:cNvPr>
        <xdr:cNvSpPr/>
      </xdr:nvSpPr>
      <xdr:spPr>
        <a:xfrm>
          <a:off x="152399" y="28422599"/>
          <a:ext cx="13763626" cy="15049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a:solidFill>
                <a:schemeClr val="lt1"/>
              </a:solidFill>
              <a:effectLst/>
              <a:latin typeface="Times New Roman" panose="02020603050405020304" pitchFamily="18" charset="0"/>
              <a:ea typeface="+mn-ea"/>
              <a:cs typeface="Times New Roman" panose="02020603050405020304" pitchFamily="18" charset="0"/>
            </a:rPr>
            <a:t>INSIGHT</a:t>
          </a:r>
        </a:p>
        <a:p>
          <a:pPr algn="l"/>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1. From the table, we clearly see that the overall cost accumulated from water production from all three units is very low as compared to the chemical and labour</a:t>
          </a:r>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 </a:t>
          </a:r>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costs.</a:t>
          </a:r>
        </a:p>
        <a:p>
          <a:pPr algn="l"/>
          <a:endParaRPr lang="en-US" sz="1400" b="0" i="0" u="none" strike="noStrike">
            <a:solidFill>
              <a:schemeClr val="lt1"/>
            </a:solidFill>
            <a:effectLst/>
            <a:latin typeface="Times New Roman" panose="02020603050405020304" pitchFamily="18" charset="0"/>
            <a:ea typeface="+mn-ea"/>
            <a:cs typeface="Times New Roman" panose="02020603050405020304" pitchFamily="18" charset="0"/>
          </a:endParaRPr>
        </a:p>
        <a:p>
          <a:pPr algn="l"/>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2. Surjek recorded the highest followed by Jutik while Kootha recorded the lowest costs in all three expenses</a:t>
          </a:r>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 </a:t>
          </a:r>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(Chemical, Labour and Water production) </a:t>
          </a:r>
        </a:p>
        <a:p>
          <a:pPr algn="l"/>
          <a:endParaRPr lang="en-US" sz="1400" b="0" i="0" u="none" strike="noStrike">
            <a:solidFill>
              <a:schemeClr val="lt1"/>
            </a:solidFill>
            <a:effectLst/>
            <a:latin typeface="Times New Roman" panose="02020603050405020304" pitchFamily="18" charset="0"/>
            <a:ea typeface="+mn-ea"/>
            <a:cs typeface="Times New Roman" panose="02020603050405020304" pitchFamily="18" charset="0"/>
          </a:endParaRPr>
        </a:p>
        <a:p>
          <a:pPr algn="l"/>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3.</a:t>
          </a:r>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 Of all the three units, Surjek is said to have a highest correlation of 0.7 between water production and chemical expenditure. This means there is a moderate or fair increase in water production as chemical expenditure increases in Surjek.</a:t>
          </a:r>
          <a:endParaRPr lang="en-US" sz="1100"/>
        </a:p>
      </xdr:txBody>
    </xdr:sp>
    <xdr:clientData/>
  </xdr:twoCellAnchor>
  <xdr:twoCellAnchor>
    <xdr:from>
      <xdr:col>13</xdr:col>
      <xdr:colOff>504825</xdr:colOff>
      <xdr:row>78</xdr:row>
      <xdr:rowOff>85725</xdr:rowOff>
    </xdr:from>
    <xdr:to>
      <xdr:col>21</xdr:col>
      <xdr:colOff>228601</xdr:colOff>
      <xdr:row>88</xdr:row>
      <xdr:rowOff>133351</xdr:rowOff>
    </xdr:to>
    <xdr:sp macro="" textlink="">
      <xdr:nvSpPr>
        <xdr:cNvPr id="7" name="Rectangle 6">
          <a:extLst>
            <a:ext uri="{FF2B5EF4-FFF2-40B4-BE49-F238E27FC236}">
              <a16:creationId xmlns:a16="http://schemas.microsoft.com/office/drawing/2014/main" id="{4A71A56A-45E7-4EBA-BDD2-05EB1E8BD302}"/>
            </a:ext>
          </a:extLst>
        </xdr:cNvPr>
        <xdr:cNvSpPr/>
      </xdr:nvSpPr>
      <xdr:spPr>
        <a:xfrm>
          <a:off x="15144750" y="17392650"/>
          <a:ext cx="6772276" cy="18764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a:solidFill>
                <a:schemeClr val="lt1"/>
              </a:solidFill>
              <a:effectLst/>
              <a:latin typeface="Times New Roman" panose="02020603050405020304" pitchFamily="18" charset="0"/>
              <a:ea typeface="+mn-ea"/>
              <a:cs typeface="Times New Roman" panose="02020603050405020304" pitchFamily="18" charset="0"/>
            </a:rPr>
            <a:t>INSIGHT</a:t>
          </a:r>
          <a:endParaRPr lang="en-US" sz="1400">
            <a:latin typeface="Times New Roman" panose="02020603050405020304" pitchFamily="18" charset="0"/>
            <a:cs typeface="Times New Roman" panose="02020603050405020304" pitchFamily="18" charset="0"/>
          </a:endParaRPr>
        </a:p>
        <a:p>
          <a:pPr algn="l"/>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1. From the</a:t>
          </a:r>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 charts</a:t>
          </a:r>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 we</a:t>
          </a:r>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 see that the first 3 lower costs elements (i.e. Plant Admin Costs (004), Plant Outages (002) and Plant Op. Costs (003)) is same for all the units.</a:t>
          </a:r>
        </a:p>
        <a:p>
          <a:pPr algn="l"/>
          <a:endPar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endParaRPr>
        </a:p>
        <a:p>
          <a:pPr algn="l"/>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2. Surjek made its highest costs from Chem-Exp (001) while Jutik and Kootha made theirs from the Labour-Costs (001).</a:t>
          </a:r>
        </a:p>
        <a:p>
          <a:pPr algn="l"/>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However, all three units recorded majority of their cost from Chem-Exp (001) and Labour-Costs (001)</a:t>
          </a:r>
        </a:p>
        <a:p>
          <a:pPr algn="l"/>
          <a:endParaRPr lang="en-US" sz="1400" b="0">
            <a:latin typeface="Times New Roman" panose="02020603050405020304" pitchFamily="18" charset="0"/>
            <a:cs typeface="Times New Roman" panose="02020603050405020304" pitchFamily="18" charset="0"/>
          </a:endParaRPr>
        </a:p>
      </xdr:txBody>
    </xdr:sp>
    <xdr:clientData/>
  </xdr:twoCellAnchor>
  <xdr:twoCellAnchor>
    <xdr:from>
      <xdr:col>0</xdr:col>
      <xdr:colOff>466726</xdr:colOff>
      <xdr:row>71</xdr:row>
      <xdr:rowOff>38100</xdr:rowOff>
    </xdr:from>
    <xdr:to>
      <xdr:col>19</xdr:col>
      <xdr:colOff>590550</xdr:colOff>
      <xdr:row>76</xdr:row>
      <xdr:rowOff>66675</xdr:rowOff>
    </xdr:to>
    <xdr:sp macro="" textlink="">
      <xdr:nvSpPr>
        <xdr:cNvPr id="8" name="Rectangle 7">
          <a:extLst>
            <a:ext uri="{FF2B5EF4-FFF2-40B4-BE49-F238E27FC236}">
              <a16:creationId xmlns:a16="http://schemas.microsoft.com/office/drawing/2014/main" id="{C9B7249B-E9CF-4578-8E8A-2F4E5C66B26D}"/>
            </a:ext>
          </a:extLst>
        </xdr:cNvPr>
        <xdr:cNvSpPr/>
      </xdr:nvSpPr>
      <xdr:spPr>
        <a:xfrm>
          <a:off x="466726" y="15201900"/>
          <a:ext cx="20059649"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a:solidFill>
                <a:schemeClr val="lt1"/>
              </a:solidFill>
              <a:effectLst/>
              <a:latin typeface="Times New Roman" panose="02020603050405020304" pitchFamily="18" charset="0"/>
              <a:ea typeface="+mn-ea"/>
              <a:cs typeface="Times New Roman" panose="02020603050405020304" pitchFamily="18" charset="0"/>
            </a:rPr>
            <a:t>INSIGHT</a:t>
          </a:r>
          <a:r>
            <a:rPr lang="en-US" sz="1400">
              <a:latin typeface="Times New Roman" panose="02020603050405020304" pitchFamily="18" charset="0"/>
              <a:cs typeface="Times New Roman" panose="02020603050405020304" pitchFamily="18" charset="0"/>
            </a:rPr>
            <a:t> </a:t>
          </a:r>
          <a:r>
            <a:rPr lang="en-US" sz="1400" b="1" i="0" u="none" strike="noStrike">
              <a:solidFill>
                <a:schemeClr val="lt1"/>
              </a:solidFill>
              <a:effectLst/>
              <a:latin typeface="Times New Roman" panose="02020603050405020304" pitchFamily="18" charset="0"/>
              <a:ea typeface="+mn-ea"/>
              <a:cs typeface="Times New Roman" panose="02020603050405020304" pitchFamily="18" charset="0"/>
            </a:rPr>
            <a:t> </a:t>
          </a:r>
          <a:r>
            <a:rPr lang="en-US" sz="1400">
              <a:latin typeface="Times New Roman" panose="02020603050405020304" pitchFamily="18" charset="0"/>
              <a:cs typeface="Times New Roman" panose="02020603050405020304" pitchFamily="18" charset="0"/>
            </a:rPr>
            <a:t> </a:t>
          </a:r>
          <a:r>
            <a:rPr lang="en-US" sz="1400" b="1" i="0" u="none" strike="noStrike">
              <a:solidFill>
                <a:schemeClr val="lt1"/>
              </a:solidFill>
              <a:effectLst/>
              <a:latin typeface="Times New Roman" panose="02020603050405020304" pitchFamily="18" charset="0"/>
              <a:ea typeface="+mn-ea"/>
              <a:cs typeface="Times New Roman" panose="02020603050405020304" pitchFamily="18" charset="0"/>
            </a:rPr>
            <a:t> </a:t>
          </a:r>
          <a:r>
            <a:rPr lang="en-US" sz="1400">
              <a:latin typeface="Times New Roman" panose="02020603050405020304" pitchFamily="18" charset="0"/>
              <a:cs typeface="Times New Roman" panose="02020603050405020304" pitchFamily="18" charset="0"/>
            </a:rPr>
            <a:t> </a:t>
          </a:r>
          <a:r>
            <a:rPr lang="en-US" sz="1400" b="1" i="0" u="none" strike="noStrike">
              <a:solidFill>
                <a:schemeClr val="lt1"/>
              </a:solidFill>
              <a:effectLst/>
              <a:latin typeface="Times New Roman" panose="02020603050405020304" pitchFamily="18" charset="0"/>
              <a:ea typeface="+mn-ea"/>
              <a:cs typeface="Times New Roman" panose="02020603050405020304" pitchFamily="18" charset="0"/>
            </a:rPr>
            <a:t> </a:t>
          </a:r>
          <a:r>
            <a:rPr lang="en-US" sz="1400">
              <a:latin typeface="Times New Roman" panose="02020603050405020304" pitchFamily="18" charset="0"/>
              <a:cs typeface="Times New Roman" panose="02020603050405020304" pitchFamily="18" charset="0"/>
            </a:rPr>
            <a:t> </a:t>
          </a:r>
        </a:p>
        <a:p>
          <a:pPr algn="l"/>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1. Th</a:t>
          </a:r>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e first chart shows </a:t>
          </a:r>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the overall costs</a:t>
          </a:r>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 per cost centre which highlights the</a:t>
          </a:r>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 Labour Costs as the highest cost centre</a:t>
          </a:r>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 followed by Operational maintenance costs then chemical costs and the least cost, facility costs.</a:t>
          </a:r>
        </a:p>
        <a:p>
          <a:pPr algn="l"/>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2. The second, third and fourth charts show costs per cost centres recorded by the Kootha, Surjek and Jutik units. Kootha and Jutik recorded their highest cost from the Labour cost centre while Surjek made its highest cost from the Operational maintenance cost centre.</a:t>
          </a:r>
        </a:p>
        <a:p>
          <a:pPr algn="l"/>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3. Kootha, Surjek and Jutik  made their lowest costs from the chemical, labour and the operational maintenance cost centres respectively.</a:t>
          </a:r>
          <a:endParaRPr lang="en-US" sz="1400" b="0">
            <a:latin typeface="Times New Roman" panose="02020603050405020304" pitchFamily="18" charset="0"/>
            <a:cs typeface="Times New Roman" panose="02020603050405020304" pitchFamily="18" charset="0"/>
          </a:endParaRPr>
        </a:p>
      </xdr:txBody>
    </xdr:sp>
    <xdr:clientData/>
  </xdr:twoCellAnchor>
  <xdr:twoCellAnchor>
    <xdr:from>
      <xdr:col>18</xdr:col>
      <xdr:colOff>457201</xdr:colOff>
      <xdr:row>30</xdr:row>
      <xdr:rowOff>66676</xdr:rowOff>
    </xdr:from>
    <xdr:to>
      <xdr:col>26</xdr:col>
      <xdr:colOff>533401</xdr:colOff>
      <xdr:row>40</xdr:row>
      <xdr:rowOff>161926</xdr:rowOff>
    </xdr:to>
    <xdr:sp macro="" textlink="">
      <xdr:nvSpPr>
        <xdr:cNvPr id="9" name="Rectangle 8">
          <a:extLst>
            <a:ext uri="{FF2B5EF4-FFF2-40B4-BE49-F238E27FC236}">
              <a16:creationId xmlns:a16="http://schemas.microsoft.com/office/drawing/2014/main" id="{B7924390-BD72-4C84-98A9-E3525FE59028}"/>
            </a:ext>
          </a:extLst>
        </xdr:cNvPr>
        <xdr:cNvSpPr/>
      </xdr:nvSpPr>
      <xdr:spPr>
        <a:xfrm>
          <a:off x="19783426" y="6753226"/>
          <a:ext cx="5467350" cy="1943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a:solidFill>
                <a:schemeClr val="lt1"/>
              </a:solidFill>
              <a:effectLst/>
              <a:latin typeface="Times New Roman" panose="02020603050405020304" pitchFamily="18" charset="0"/>
              <a:ea typeface="+mn-ea"/>
              <a:cs typeface="Times New Roman" panose="02020603050405020304" pitchFamily="18" charset="0"/>
            </a:rPr>
            <a:t>INSIGHT</a:t>
          </a:r>
        </a:p>
        <a:p>
          <a:pPr algn="l"/>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1. From the table and chart, we can see that Surjek unit recorded the overall highest costs followed by Jutik and then Kootha.</a:t>
          </a:r>
        </a:p>
        <a:p>
          <a:pPr algn="l"/>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 </a:t>
          </a:r>
        </a:p>
        <a:p>
          <a:pPr algn="l"/>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2. Also, </a:t>
          </a:r>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Labour-Costs (001) and Chem-Exp (001) were the first two leading</a:t>
          </a:r>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 cost</a:t>
          </a:r>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 centre elements</a:t>
          </a:r>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 in</a:t>
          </a:r>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 all the</a:t>
          </a:r>
          <a:r>
            <a:rPr lang="en-US" sz="1400" b="0" i="0" u="none" strike="noStrike">
              <a:solidFill>
                <a:schemeClr val="lt1"/>
              </a:solidFill>
              <a:effectLst/>
              <a:latin typeface="Times New Roman" panose="02020603050405020304" pitchFamily="18" charset="0"/>
              <a:ea typeface="+mn-ea"/>
              <a:cs typeface="Times New Roman" panose="02020603050405020304" pitchFamily="18" charset="0"/>
            </a:rPr>
            <a:t> units</a:t>
          </a:r>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 </a:t>
          </a:r>
        </a:p>
        <a:p>
          <a:pPr algn="l"/>
          <a:r>
            <a:rPr lang="en-US" sz="1400" b="0" i="0" u="none" strike="noStrike" baseline="0">
              <a:solidFill>
                <a:schemeClr val="lt1"/>
              </a:solidFill>
              <a:effectLst/>
              <a:latin typeface="Times New Roman" panose="02020603050405020304" pitchFamily="18" charset="0"/>
              <a:ea typeface="+mn-ea"/>
              <a:cs typeface="Times New Roman" panose="02020603050405020304" pitchFamily="18" charset="0"/>
            </a:rPr>
            <a:t>Labour-Costs (001) was the highest costs in Kootha and Jutik units while Chem-Exp (001) was the highest in Surjek unit.</a:t>
          </a:r>
          <a:endParaRPr lang="en-US" sz="1100" b="0"/>
        </a:p>
      </xdr:txBody>
    </xdr:sp>
    <xdr:clientData/>
  </xdr:twoCellAnchor>
  <xdr:twoCellAnchor>
    <xdr:from>
      <xdr:col>0</xdr:col>
      <xdr:colOff>38100</xdr:colOff>
      <xdr:row>57</xdr:row>
      <xdr:rowOff>38100</xdr:rowOff>
    </xdr:from>
    <xdr:to>
      <xdr:col>3</xdr:col>
      <xdr:colOff>1181100</xdr:colOff>
      <xdr:row>70</xdr:row>
      <xdr:rowOff>142875</xdr:rowOff>
    </xdr:to>
    <xdr:graphicFrame macro="">
      <xdr:nvGraphicFramePr>
        <xdr:cNvPr id="11" name="Chart 10">
          <a:extLst>
            <a:ext uri="{FF2B5EF4-FFF2-40B4-BE49-F238E27FC236}">
              <a16:creationId xmlns:a16="http://schemas.microsoft.com/office/drawing/2014/main" id="{4A23484D-9B37-4AD1-98F0-839C5F5A43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466725</xdr:colOff>
      <xdr:row>14</xdr:row>
      <xdr:rowOff>104775</xdr:rowOff>
    </xdr:from>
    <xdr:to>
      <xdr:col>26</xdr:col>
      <xdr:colOff>514350</xdr:colOff>
      <xdr:row>29</xdr:row>
      <xdr:rowOff>121920</xdr:rowOff>
    </xdr:to>
    <xdr:graphicFrame macro="">
      <xdr:nvGraphicFramePr>
        <xdr:cNvPr id="15" name="Chart 14">
          <a:extLst>
            <a:ext uri="{FF2B5EF4-FFF2-40B4-BE49-F238E27FC236}">
              <a16:creationId xmlns:a16="http://schemas.microsoft.com/office/drawing/2014/main" id="{F453394A-AC03-4626-B1ED-193A0F5BB1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66675</xdr:colOff>
      <xdr:row>57</xdr:row>
      <xdr:rowOff>28574</xdr:rowOff>
    </xdr:from>
    <xdr:to>
      <xdr:col>8</xdr:col>
      <xdr:colOff>609600</xdr:colOff>
      <xdr:row>71</xdr:row>
      <xdr:rowOff>60959</xdr:rowOff>
    </xdr:to>
    <xdr:graphicFrame macro="">
      <xdr:nvGraphicFramePr>
        <xdr:cNvPr id="16" name="Chart 15">
          <a:extLst>
            <a:ext uri="{FF2B5EF4-FFF2-40B4-BE49-F238E27FC236}">
              <a16:creationId xmlns:a16="http://schemas.microsoft.com/office/drawing/2014/main" id="{6A10BBED-7BD1-470F-AA42-12FAD8AE0F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85725</xdr:colOff>
      <xdr:row>57</xdr:row>
      <xdr:rowOff>47625</xdr:rowOff>
    </xdr:from>
    <xdr:to>
      <xdr:col>14</xdr:col>
      <xdr:colOff>38100</xdr:colOff>
      <xdr:row>71</xdr:row>
      <xdr:rowOff>28575</xdr:rowOff>
    </xdr:to>
    <xdr:graphicFrame macro="">
      <xdr:nvGraphicFramePr>
        <xdr:cNvPr id="17" name="Chart 16">
          <a:extLst>
            <a:ext uri="{FF2B5EF4-FFF2-40B4-BE49-F238E27FC236}">
              <a16:creationId xmlns:a16="http://schemas.microsoft.com/office/drawing/2014/main" id="{7E0E1B9B-7FE3-4A48-BBD3-0ACFB80848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361950</xdr:colOff>
      <xdr:row>57</xdr:row>
      <xdr:rowOff>76199</xdr:rowOff>
    </xdr:from>
    <xdr:to>
      <xdr:col>19</xdr:col>
      <xdr:colOff>542925</xdr:colOff>
      <xdr:row>71</xdr:row>
      <xdr:rowOff>47624</xdr:rowOff>
    </xdr:to>
    <xdr:graphicFrame macro="">
      <xdr:nvGraphicFramePr>
        <xdr:cNvPr id="18" name="Chart 17">
          <a:extLst>
            <a:ext uri="{FF2B5EF4-FFF2-40B4-BE49-F238E27FC236}">
              <a16:creationId xmlns:a16="http://schemas.microsoft.com/office/drawing/2014/main" id="{1C3F2F93-A516-4BBE-9681-B15E488B2B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78</xdr:row>
      <xdr:rowOff>57150</xdr:rowOff>
    </xdr:from>
    <xdr:to>
      <xdr:col>13</xdr:col>
      <xdr:colOff>340995</xdr:colOff>
      <xdr:row>93</xdr:row>
      <xdr:rowOff>66675</xdr:rowOff>
    </xdr:to>
    <xdr:graphicFrame macro="">
      <xdr:nvGraphicFramePr>
        <xdr:cNvPr id="12" name="Chart 11">
          <a:extLst>
            <a:ext uri="{FF2B5EF4-FFF2-40B4-BE49-F238E27FC236}">
              <a16:creationId xmlns:a16="http://schemas.microsoft.com/office/drawing/2014/main" id="{F7427F32-4B63-4C44-9776-69EF125A41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78</xdr:row>
      <xdr:rowOff>0</xdr:rowOff>
    </xdr:from>
    <xdr:to>
      <xdr:col>3</xdr:col>
      <xdr:colOff>630555</xdr:colOff>
      <xdr:row>93</xdr:row>
      <xdr:rowOff>9525</xdr:rowOff>
    </xdr:to>
    <xdr:graphicFrame macro="">
      <xdr:nvGraphicFramePr>
        <xdr:cNvPr id="13" name="Chart 12">
          <a:extLst>
            <a:ext uri="{FF2B5EF4-FFF2-40B4-BE49-F238E27FC236}">
              <a16:creationId xmlns:a16="http://schemas.microsoft.com/office/drawing/2014/main" id="{6DA4A127-5DCF-4B29-A323-34B76DB7B3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838200</xdr:colOff>
      <xdr:row>78</xdr:row>
      <xdr:rowOff>38099</xdr:rowOff>
    </xdr:from>
    <xdr:to>
      <xdr:col>7</xdr:col>
      <xdr:colOff>704850</xdr:colOff>
      <xdr:row>93</xdr:row>
      <xdr:rowOff>133349</xdr:rowOff>
    </xdr:to>
    <xdr:graphicFrame macro="">
      <xdr:nvGraphicFramePr>
        <xdr:cNvPr id="14" name="Chart 13">
          <a:extLst>
            <a:ext uri="{FF2B5EF4-FFF2-40B4-BE49-F238E27FC236}">
              <a16:creationId xmlns:a16="http://schemas.microsoft.com/office/drawing/2014/main" id="{112DFB77-A709-4191-A616-B771BBE356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1123950</xdr:colOff>
      <xdr:row>115</xdr:row>
      <xdr:rowOff>152400</xdr:rowOff>
    </xdr:from>
    <xdr:to>
      <xdr:col>7</xdr:col>
      <xdr:colOff>895350</xdr:colOff>
      <xdr:row>130</xdr:row>
      <xdr:rowOff>161925</xdr:rowOff>
    </xdr:to>
    <xdr:graphicFrame macro="">
      <xdr:nvGraphicFramePr>
        <xdr:cNvPr id="20" name="Chart 19">
          <a:extLst>
            <a:ext uri="{FF2B5EF4-FFF2-40B4-BE49-F238E27FC236}">
              <a16:creationId xmlns:a16="http://schemas.microsoft.com/office/drawing/2014/main" id="{201194DF-9255-428C-B480-7F267D80CE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19050</xdr:colOff>
      <xdr:row>115</xdr:row>
      <xdr:rowOff>71438</xdr:rowOff>
    </xdr:from>
    <xdr:to>
      <xdr:col>3</xdr:col>
      <xdr:colOff>314325</xdr:colOff>
      <xdr:row>130</xdr:row>
      <xdr:rowOff>80963</xdr:rowOff>
    </xdr:to>
    <xdr:graphicFrame macro="">
      <xdr:nvGraphicFramePr>
        <xdr:cNvPr id="22" name="Chart 21">
          <a:extLst>
            <a:ext uri="{FF2B5EF4-FFF2-40B4-BE49-F238E27FC236}">
              <a16:creationId xmlns:a16="http://schemas.microsoft.com/office/drawing/2014/main" id="{1550BAEF-046E-4D67-BC4E-00AD19B244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666750</xdr:colOff>
      <xdr:row>116</xdr:row>
      <xdr:rowOff>42863</xdr:rowOff>
    </xdr:from>
    <xdr:to>
      <xdr:col>13</xdr:col>
      <xdr:colOff>600075</xdr:colOff>
      <xdr:row>131</xdr:row>
      <xdr:rowOff>52388</xdr:rowOff>
    </xdr:to>
    <xdr:graphicFrame macro="">
      <xdr:nvGraphicFramePr>
        <xdr:cNvPr id="23" name="Chart 22">
          <a:extLst>
            <a:ext uri="{FF2B5EF4-FFF2-40B4-BE49-F238E27FC236}">
              <a16:creationId xmlns:a16="http://schemas.microsoft.com/office/drawing/2014/main" id="{4E288615-6CAF-4B21-8615-E371F35ECF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25</xdr:row>
      <xdr:rowOff>103020</xdr:rowOff>
    </xdr:from>
    <xdr:to>
      <xdr:col>5</xdr:col>
      <xdr:colOff>64169</xdr:colOff>
      <xdr:row>41</xdr:row>
      <xdr:rowOff>64168</xdr:rowOff>
    </xdr:to>
    <xdr:graphicFrame macro="">
      <xdr:nvGraphicFramePr>
        <xdr:cNvPr id="2" name="Chart 1">
          <a:extLst>
            <a:ext uri="{FF2B5EF4-FFF2-40B4-BE49-F238E27FC236}">
              <a16:creationId xmlns:a16="http://schemas.microsoft.com/office/drawing/2014/main" id="{E777AF7A-F3FD-40C5-A7A7-24873AAAEF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58154</xdr:colOff>
      <xdr:row>42</xdr:row>
      <xdr:rowOff>26569</xdr:rowOff>
    </xdr:from>
    <xdr:to>
      <xdr:col>14</xdr:col>
      <xdr:colOff>433138</xdr:colOff>
      <xdr:row>50</xdr:row>
      <xdr:rowOff>56148</xdr:rowOff>
    </xdr:to>
    <xdr:sp macro="" textlink="">
      <xdr:nvSpPr>
        <xdr:cNvPr id="3" name="Rectangle 2">
          <a:extLst>
            <a:ext uri="{FF2B5EF4-FFF2-40B4-BE49-F238E27FC236}">
              <a16:creationId xmlns:a16="http://schemas.microsoft.com/office/drawing/2014/main" id="{4D49F632-6C04-4F3B-A6B6-6EA5CD6B726F}"/>
            </a:ext>
          </a:extLst>
        </xdr:cNvPr>
        <xdr:cNvSpPr/>
      </xdr:nvSpPr>
      <xdr:spPr>
        <a:xfrm>
          <a:off x="58154" y="8568990"/>
          <a:ext cx="12141868" cy="14412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latin typeface="Times New Roman" panose="02020603050405020304" pitchFamily="18" charset="0"/>
              <a:cs typeface="Times New Roman" panose="02020603050405020304" pitchFamily="18" charset="0"/>
            </a:rPr>
            <a:t>INSIGHT</a:t>
          </a:r>
        </a:p>
        <a:p>
          <a:pPr algn="l"/>
          <a:r>
            <a:rPr lang="en-US" sz="1200">
              <a:latin typeface="Times New Roman" panose="02020603050405020304" pitchFamily="18" charset="0"/>
              <a:cs typeface="Times New Roman" panose="02020603050405020304" pitchFamily="18" charset="0"/>
            </a:rPr>
            <a:t>1.</a:t>
          </a:r>
          <a:r>
            <a:rPr lang="en-US" sz="1200" baseline="0">
              <a:latin typeface="Times New Roman" panose="02020603050405020304" pitchFamily="18" charset="0"/>
              <a:cs typeface="Times New Roman" panose="02020603050405020304" pitchFamily="18" charset="0"/>
            </a:rPr>
            <a:t> From the chart, we clearly see Jutik having the overall highest EBIT followed by Surjek and Kootha.</a:t>
          </a:r>
        </a:p>
        <a:p>
          <a:pPr algn="l"/>
          <a:endParaRPr lang="en-US" sz="1200" baseline="0">
            <a:latin typeface="Times New Roman" panose="02020603050405020304" pitchFamily="18" charset="0"/>
            <a:cs typeface="Times New Roman" panose="02020603050405020304" pitchFamily="18" charset="0"/>
          </a:endParaRPr>
        </a:p>
        <a:p>
          <a:pPr algn="l"/>
          <a:r>
            <a:rPr lang="en-US" sz="1200" baseline="0"/>
            <a:t>2</a:t>
          </a:r>
          <a:r>
            <a:rPr lang="en-US" sz="1200" baseline="0">
              <a:latin typeface="Times New Roman" panose="02020603050405020304" pitchFamily="18" charset="0"/>
              <a:cs typeface="Times New Roman" panose="02020603050405020304" pitchFamily="18" charset="0"/>
            </a:rPr>
            <a:t>.Jutik's overall EBIT from the first chart shows that it recorded a little over 3 times Surjek's EBIT.</a:t>
          </a:r>
          <a:r>
            <a:rPr lang="en-US" sz="1200" baseline="0"/>
            <a:t>	</a:t>
          </a:r>
        </a:p>
        <a:p>
          <a:pPr algn="l"/>
          <a:endParaRPr lang="en-US" sz="1200" baseline="0"/>
        </a:p>
        <a:p>
          <a:pPr algn="l"/>
          <a:r>
            <a:rPr lang="en-US" sz="1200" baseline="0">
              <a:latin typeface="Times New Roman" panose="02020603050405020304" pitchFamily="18" charset="0"/>
              <a:cs typeface="Times New Roman" panose="02020603050405020304" pitchFamily="18" charset="0"/>
            </a:rPr>
            <a:t>3. From the table, we see some negative EBIT for Surjek Unit in Oct-13, Nov-13 and May-14 respectively due to expenses exceeding revenue for those months. Kootha also recorded a negative EBIT in Dec-14. We can clearly see that in the line chart.</a:t>
          </a:r>
          <a:endParaRPr lang="en-US" sz="1100" baseline="0">
            <a:latin typeface="Times New Roman" panose="02020603050405020304" pitchFamily="18" charset="0"/>
            <a:cs typeface="Times New Roman" panose="02020603050405020304" pitchFamily="18" charset="0"/>
          </a:endParaRPr>
        </a:p>
        <a:p>
          <a:pPr algn="l"/>
          <a:endParaRPr lang="en-US" sz="1200"/>
        </a:p>
      </xdr:txBody>
    </xdr:sp>
    <xdr:clientData/>
  </xdr:twoCellAnchor>
  <xdr:twoCellAnchor>
    <xdr:from>
      <xdr:col>5</xdr:col>
      <xdr:colOff>697832</xdr:colOff>
      <xdr:row>25</xdr:row>
      <xdr:rowOff>144378</xdr:rowOff>
    </xdr:from>
    <xdr:to>
      <xdr:col>10</xdr:col>
      <xdr:colOff>1026694</xdr:colOff>
      <xdr:row>41</xdr:row>
      <xdr:rowOff>24063</xdr:rowOff>
    </xdr:to>
    <xdr:graphicFrame macro="">
      <xdr:nvGraphicFramePr>
        <xdr:cNvPr id="5" name="Chart 4">
          <a:extLst>
            <a:ext uri="{FF2B5EF4-FFF2-40B4-BE49-F238E27FC236}">
              <a16:creationId xmlns:a16="http://schemas.microsoft.com/office/drawing/2014/main" id="{43EF53C5-1516-4890-BCA5-3BCD189590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577515</xdr:colOff>
      <xdr:row>60</xdr:row>
      <xdr:rowOff>152400</xdr:rowOff>
    </xdr:from>
    <xdr:to>
      <xdr:col>6</xdr:col>
      <xdr:colOff>184483</xdr:colOff>
      <xdr:row>76</xdr:row>
      <xdr:rowOff>72190</xdr:rowOff>
    </xdr:to>
    <xdr:graphicFrame macro="">
      <xdr:nvGraphicFramePr>
        <xdr:cNvPr id="6" name="Chart 5">
          <a:extLst>
            <a:ext uri="{FF2B5EF4-FFF2-40B4-BE49-F238E27FC236}">
              <a16:creationId xmlns:a16="http://schemas.microsoft.com/office/drawing/2014/main" id="{B957B63A-24DC-483F-8979-1D7012CF04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64169</xdr:colOff>
      <xdr:row>76</xdr:row>
      <xdr:rowOff>120317</xdr:rowOff>
    </xdr:from>
    <xdr:to>
      <xdr:col>10</xdr:col>
      <xdr:colOff>898358</xdr:colOff>
      <xdr:row>83</xdr:row>
      <xdr:rowOff>40106</xdr:rowOff>
    </xdr:to>
    <xdr:sp macro="" textlink="">
      <xdr:nvSpPr>
        <xdr:cNvPr id="8" name="Rectangle 7">
          <a:extLst>
            <a:ext uri="{FF2B5EF4-FFF2-40B4-BE49-F238E27FC236}">
              <a16:creationId xmlns:a16="http://schemas.microsoft.com/office/drawing/2014/main" id="{8FC8C945-7728-47C1-A7A4-7EF7C2281236}"/>
            </a:ext>
          </a:extLst>
        </xdr:cNvPr>
        <xdr:cNvSpPr/>
      </xdr:nvSpPr>
      <xdr:spPr>
        <a:xfrm>
          <a:off x="64169" y="16338885"/>
          <a:ext cx="9160042" cy="11550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atin typeface="Times New Roman" panose="02020603050405020304" pitchFamily="18" charset="0"/>
              <a:cs typeface="Times New Roman" panose="02020603050405020304" pitchFamily="18" charset="0"/>
            </a:rPr>
            <a:t>INSIGHT</a:t>
          </a:r>
        </a:p>
        <a:p>
          <a:pPr algn="l"/>
          <a:r>
            <a:rPr lang="en-US" sz="1100">
              <a:latin typeface="Times New Roman" panose="02020603050405020304" pitchFamily="18" charset="0"/>
              <a:cs typeface="Times New Roman" panose="02020603050405020304" pitchFamily="18" charset="0"/>
            </a:rPr>
            <a:t>1. Jutik has the overall highest EBIT margin </a:t>
          </a:r>
          <a:r>
            <a:rPr lang="en-US" sz="1100" baseline="0">
              <a:latin typeface="Times New Roman" panose="02020603050405020304" pitchFamily="18" charset="0"/>
              <a:cs typeface="Times New Roman" panose="02020603050405020304" pitchFamily="18" charset="0"/>
            </a:rPr>
            <a:t>followed by Kootha and then Surjek. Surjek recorded the second highest EBIT but we cannot conclude same for its EBIT margin because it made the lowest. This means it is best to compare the units by their EBIT margin percentage and not their EBIT amount.</a:t>
          </a:r>
        </a:p>
        <a:p>
          <a:pPr algn="l"/>
          <a:endParaRPr lang="en-US" sz="1100" baseline="0">
            <a:latin typeface="Times New Roman" panose="02020603050405020304" pitchFamily="18" charset="0"/>
            <a:cs typeface="Times New Roman" panose="02020603050405020304" pitchFamily="18" charset="0"/>
          </a:endParaRPr>
        </a:p>
        <a:p>
          <a:pPr algn="l"/>
          <a:r>
            <a:rPr lang="en-US" sz="1100" baseline="0">
              <a:latin typeface="Times New Roman" panose="02020603050405020304" pitchFamily="18" charset="0"/>
              <a:cs typeface="Times New Roman" panose="02020603050405020304" pitchFamily="18" charset="0"/>
            </a:rPr>
            <a:t>2. Jutik shows a pretty good EBIT margin as compared to Kootha whose EBIT margin dropped into the negatives in June-14. However, Surjek's EBIT margin flow was inconsistent and recorded several negative EBIT margin.</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7</xdr:col>
      <xdr:colOff>104274</xdr:colOff>
      <xdr:row>59</xdr:row>
      <xdr:rowOff>144379</xdr:rowOff>
    </xdr:from>
    <xdr:to>
      <xdr:col>12</xdr:col>
      <xdr:colOff>280737</xdr:colOff>
      <xdr:row>75</xdr:row>
      <xdr:rowOff>64169</xdr:rowOff>
    </xdr:to>
    <xdr:graphicFrame macro="">
      <xdr:nvGraphicFramePr>
        <xdr:cNvPr id="10" name="Chart 9">
          <a:extLst>
            <a:ext uri="{FF2B5EF4-FFF2-40B4-BE49-F238E27FC236}">
              <a16:creationId xmlns:a16="http://schemas.microsoft.com/office/drawing/2014/main" id="{BB268463-28A8-4B65-A64A-A067A71984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16041</xdr:colOff>
      <xdr:row>59</xdr:row>
      <xdr:rowOff>112294</xdr:rowOff>
    </xdr:from>
    <xdr:to>
      <xdr:col>19</xdr:col>
      <xdr:colOff>40104</xdr:colOff>
      <xdr:row>75</xdr:row>
      <xdr:rowOff>32084</xdr:rowOff>
    </xdr:to>
    <xdr:graphicFrame macro="">
      <xdr:nvGraphicFramePr>
        <xdr:cNvPr id="11" name="Chart 10">
          <a:extLst>
            <a:ext uri="{FF2B5EF4-FFF2-40B4-BE49-F238E27FC236}">
              <a16:creationId xmlns:a16="http://schemas.microsoft.com/office/drawing/2014/main" id="{E514A13C-A04A-4E84-AE6B-3B0019CE88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497303</xdr:colOff>
      <xdr:row>59</xdr:row>
      <xdr:rowOff>128336</xdr:rowOff>
    </xdr:from>
    <xdr:to>
      <xdr:col>27</xdr:col>
      <xdr:colOff>256672</xdr:colOff>
      <xdr:row>75</xdr:row>
      <xdr:rowOff>48126</xdr:rowOff>
    </xdr:to>
    <xdr:graphicFrame macro="">
      <xdr:nvGraphicFramePr>
        <xdr:cNvPr id="12" name="Chart 11">
          <a:extLst>
            <a:ext uri="{FF2B5EF4-FFF2-40B4-BE49-F238E27FC236}">
              <a16:creationId xmlns:a16="http://schemas.microsoft.com/office/drawing/2014/main" id="{4634DA38-23EA-4995-A558-6238753B08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561475</xdr:colOff>
      <xdr:row>25</xdr:row>
      <xdr:rowOff>72189</xdr:rowOff>
    </xdr:from>
    <xdr:to>
      <xdr:col>16</xdr:col>
      <xdr:colOff>401053</xdr:colOff>
      <xdr:row>40</xdr:row>
      <xdr:rowOff>168441</xdr:rowOff>
    </xdr:to>
    <xdr:graphicFrame macro="">
      <xdr:nvGraphicFramePr>
        <xdr:cNvPr id="13" name="Chart 12">
          <a:extLst>
            <a:ext uri="{FF2B5EF4-FFF2-40B4-BE49-F238E27FC236}">
              <a16:creationId xmlns:a16="http://schemas.microsoft.com/office/drawing/2014/main" id="{1A9BA367-F720-4AD8-BC40-40A76F720B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136358</xdr:colOff>
      <xdr:row>25</xdr:row>
      <xdr:rowOff>128337</xdr:rowOff>
    </xdr:from>
    <xdr:to>
      <xdr:col>24</xdr:col>
      <xdr:colOff>304800</xdr:colOff>
      <xdr:row>40</xdr:row>
      <xdr:rowOff>136358</xdr:rowOff>
    </xdr:to>
    <xdr:graphicFrame macro="">
      <xdr:nvGraphicFramePr>
        <xdr:cNvPr id="14" name="Chart 13">
          <a:extLst>
            <a:ext uri="{FF2B5EF4-FFF2-40B4-BE49-F238E27FC236}">
              <a16:creationId xmlns:a16="http://schemas.microsoft.com/office/drawing/2014/main" id="{AD147E51-07CC-43C7-9BDF-3F5CFCE1EC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25</xdr:col>
      <xdr:colOff>344907</xdr:colOff>
      <xdr:row>25</xdr:row>
      <xdr:rowOff>144379</xdr:rowOff>
    </xdr:from>
    <xdr:to>
      <xdr:col>31</xdr:col>
      <xdr:colOff>497305</xdr:colOff>
      <xdr:row>40</xdr:row>
      <xdr:rowOff>152400</xdr:rowOff>
    </xdr:to>
    <xdr:graphicFrame macro="">
      <xdr:nvGraphicFramePr>
        <xdr:cNvPr id="15" name="Chart 14">
          <a:extLst>
            <a:ext uri="{FF2B5EF4-FFF2-40B4-BE49-F238E27FC236}">
              <a16:creationId xmlns:a16="http://schemas.microsoft.com/office/drawing/2014/main" id="{8244C4F5-9250-4638-A17A-D39CFB42A3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58209</xdr:colOff>
      <xdr:row>125</xdr:row>
      <xdr:rowOff>94190</xdr:rowOff>
    </xdr:from>
    <xdr:to>
      <xdr:col>6</xdr:col>
      <xdr:colOff>1608667</xdr:colOff>
      <xdr:row>149</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209B55-D4AA-441E-A339-D7A5A40A98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209" y="28486310"/>
              <a:ext cx="12523258" cy="390503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0</xdr:col>
      <xdr:colOff>401637</xdr:colOff>
      <xdr:row>75</xdr:row>
      <xdr:rowOff>84137</xdr:rowOff>
    </xdr:from>
    <xdr:ext cx="9522506" cy="4506006"/>
    <xdr:graphicFrame macro="">
      <xdr:nvGraphicFramePr>
        <xdr:cNvPr id="1208401427" name="Chart 3">
          <a:extLst>
            <a:ext uri="{FF2B5EF4-FFF2-40B4-BE49-F238E27FC236}">
              <a16:creationId xmlns:a16="http://schemas.microsoft.com/office/drawing/2014/main" id="{00000000-0008-0000-0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371928</xdr:colOff>
      <xdr:row>103</xdr:row>
      <xdr:rowOff>18142</xdr:rowOff>
    </xdr:from>
    <xdr:ext cx="9522506" cy="4506006"/>
    <xdr:graphicFrame macro="">
      <xdr:nvGraphicFramePr>
        <xdr:cNvPr id="3" name="Chart 3">
          <a:extLst>
            <a:ext uri="{FF2B5EF4-FFF2-40B4-BE49-F238E27FC236}">
              <a16:creationId xmlns:a16="http://schemas.microsoft.com/office/drawing/2014/main" id="{FDEB1B7F-5350-4AC7-A275-DFF6912A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308429</xdr:colOff>
      <xdr:row>75</xdr:row>
      <xdr:rowOff>72571</xdr:rowOff>
    </xdr:from>
    <xdr:ext cx="9522506" cy="4506006"/>
    <xdr:graphicFrame macro="">
      <xdr:nvGraphicFramePr>
        <xdr:cNvPr id="4" name="Chart 3">
          <a:extLst>
            <a:ext uri="{FF2B5EF4-FFF2-40B4-BE49-F238E27FC236}">
              <a16:creationId xmlns:a16="http://schemas.microsoft.com/office/drawing/2014/main" id="{5FEDE522-B932-43C7-B26F-D6877DECD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299357</xdr:colOff>
      <xdr:row>103</xdr:row>
      <xdr:rowOff>63500</xdr:rowOff>
    </xdr:from>
    <xdr:ext cx="9522506" cy="4506006"/>
    <xdr:graphicFrame macro="">
      <xdr:nvGraphicFramePr>
        <xdr:cNvPr id="5" name="Chart 4">
          <a:extLst>
            <a:ext uri="{FF2B5EF4-FFF2-40B4-BE49-F238E27FC236}">
              <a16:creationId xmlns:a16="http://schemas.microsoft.com/office/drawing/2014/main" id="{9B5D9A02-6DB5-46C0-8A79-07388A7FF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dr:twoCellAnchor>
    <xdr:from>
      <xdr:col>0</xdr:col>
      <xdr:colOff>76352</xdr:colOff>
      <xdr:row>69</xdr:row>
      <xdr:rowOff>100236</xdr:rowOff>
    </xdr:from>
    <xdr:to>
      <xdr:col>7</xdr:col>
      <xdr:colOff>444500</xdr:colOff>
      <xdr:row>85</xdr:row>
      <xdr:rowOff>129719</xdr:rowOff>
    </xdr:to>
    <xdr:graphicFrame macro="">
      <xdr:nvGraphicFramePr>
        <xdr:cNvPr id="2" name="Chart 1">
          <a:extLst>
            <a:ext uri="{FF2B5EF4-FFF2-40B4-BE49-F238E27FC236}">
              <a16:creationId xmlns:a16="http://schemas.microsoft.com/office/drawing/2014/main" id="{5151142D-FD16-4A6F-A69D-7CAF847EF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86</xdr:row>
      <xdr:rowOff>63498</xdr:rowOff>
    </xdr:from>
    <xdr:to>
      <xdr:col>7</xdr:col>
      <xdr:colOff>431648</xdr:colOff>
      <xdr:row>102</xdr:row>
      <xdr:rowOff>99331</xdr:rowOff>
    </xdr:to>
    <xdr:graphicFrame macro="">
      <xdr:nvGraphicFramePr>
        <xdr:cNvPr id="5" name="Chart 4">
          <a:extLst>
            <a:ext uri="{FF2B5EF4-FFF2-40B4-BE49-F238E27FC236}">
              <a16:creationId xmlns:a16="http://schemas.microsoft.com/office/drawing/2014/main" id="{4ACC3A0D-A4BA-473B-A62A-7F4DDA7CD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607785</xdr:colOff>
      <xdr:row>69</xdr:row>
      <xdr:rowOff>84363</xdr:rowOff>
    </xdr:from>
    <xdr:to>
      <xdr:col>17</xdr:col>
      <xdr:colOff>141362</xdr:colOff>
      <xdr:row>85</xdr:row>
      <xdr:rowOff>126546</xdr:rowOff>
    </xdr:to>
    <xdr:graphicFrame macro="">
      <xdr:nvGraphicFramePr>
        <xdr:cNvPr id="6" name="Chart 5">
          <a:extLst>
            <a:ext uri="{FF2B5EF4-FFF2-40B4-BE49-F238E27FC236}">
              <a16:creationId xmlns:a16="http://schemas.microsoft.com/office/drawing/2014/main" id="{F218CDC0-4549-4456-9799-FC5ABDD8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616857</xdr:colOff>
      <xdr:row>86</xdr:row>
      <xdr:rowOff>81640</xdr:rowOff>
    </xdr:from>
    <xdr:to>
      <xdr:col>17</xdr:col>
      <xdr:colOff>150434</xdr:colOff>
      <xdr:row>102</xdr:row>
      <xdr:rowOff>117473</xdr:rowOff>
    </xdr:to>
    <xdr:graphicFrame macro="">
      <xdr:nvGraphicFramePr>
        <xdr:cNvPr id="7" name="Chart 6">
          <a:extLst>
            <a:ext uri="{FF2B5EF4-FFF2-40B4-BE49-F238E27FC236}">
              <a16:creationId xmlns:a16="http://schemas.microsoft.com/office/drawing/2014/main" id="{96232AE6-0D7A-46B3-ADA5-3ED9C6A6BE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scilla Annor-Gyamfi" refreshedDate="44377.000841203706" createdVersion="6" refreshedVersion="6" minRefreshableVersion="3" recordCount="1009" xr:uid="{C7A16CDF-2684-49D1-9914-24EC34B0A9F9}">
  <cacheSource type="worksheet">
    <worksheetSource ref="A1:J1010" sheet="Data Repository Table"/>
  </cacheSource>
  <cacheFields count="10">
    <cacheField name="Data Source Reference" numFmtId="0">
      <sharedItems count="5">
        <s v="Account Type"/>
        <s v="Financial Actual"/>
        <s v="Financial Budget"/>
        <s v="Water Production Actuals"/>
        <s v="Water Production Budget"/>
      </sharedItems>
    </cacheField>
    <cacheField name="Column1" numFmtId="0">
      <sharedItems count="4">
        <s v="Value Drivers"/>
        <s v="Revenues"/>
        <s v="Expenses"/>
        <s v="None"/>
      </sharedItems>
    </cacheField>
    <cacheField name="Column2" numFmtId="0">
      <sharedItems count="4">
        <s v="Unit"/>
        <s v="Kootha"/>
        <s v="Surjek"/>
        <s v="Jutik"/>
      </sharedItems>
    </cacheField>
    <cacheField name="Column3" numFmtId="0">
      <sharedItems containsDate="1" containsMixedTypes="1" minDate="2013-07-01T00:00:00" maxDate="2014-06-02T00:00:00" count="13">
        <s v="Month"/>
        <d v="2013-07-01T00:00:00"/>
        <d v="2013-08-01T00:00:00"/>
        <d v="2013-09-01T00:00:00"/>
        <d v="2013-10-01T00:00:00"/>
        <d v="2013-11-01T00:00:00"/>
        <d v="2013-12-01T00:00:00"/>
        <d v="2014-01-01T00:00:00"/>
        <d v="2014-02-01T00:00:00"/>
        <d v="2014-03-01T00:00:00"/>
        <d v="2014-04-01T00:00:00"/>
        <d v="2014-05-01T00:00:00"/>
        <d v="2014-06-01T00:00:00"/>
      </sharedItems>
    </cacheField>
    <cacheField name="Column4" numFmtId="0">
      <sharedItems containsMixedTypes="1" containsNumber="1" containsInteger="1" minValue="1" maxValue="12"/>
    </cacheField>
    <cacheField name="Column5" numFmtId="0">
      <sharedItems count="4">
        <s v="Centre Type"/>
        <s v="Profit Centre"/>
        <s v="Cost Centre"/>
        <s v="None"/>
      </sharedItems>
    </cacheField>
    <cacheField name="Column6" numFmtId="0">
      <sharedItems count="9">
        <s v="Cost Centre / Profit Centre"/>
        <s v="001 Private Water Hedge Sales"/>
        <s v="002 Public Sales"/>
        <s v="003 Residential Sales"/>
        <s v="Chemical Costs"/>
        <s v="Facility Costs"/>
        <s v="Operational Maintenance Costs"/>
        <s v="Labour Costs"/>
        <s v="None"/>
      </sharedItems>
    </cacheField>
    <cacheField name="Column7" numFmtId="0">
      <sharedItems count="12">
        <s v="Cost Centre / Profit Centre Elements"/>
        <s v="W-Transact (0211) - Soft"/>
        <s v="W-Transact (0212) - Hard"/>
        <s v="Chem-Exp (001)"/>
        <s v="Utility-Exp (002) - Heating"/>
        <s v="Utility-Exp (002) - Electricity"/>
        <s v="Plant Maintenance (001)"/>
        <s v="Plant Outages (002)"/>
        <s v="Plant Op. Costs (003)"/>
        <s v="Plant Admin Costs (004)"/>
        <s v="Labour-Costs (001)"/>
        <s v="None"/>
      </sharedItems>
    </cacheField>
    <cacheField name="Column8" numFmtId="0">
      <sharedItems count="3">
        <s v="Unit of Measure"/>
        <s v="$"/>
        <s v="Giga-Litre"/>
      </sharedItems>
    </cacheField>
    <cacheField name="Column9" numFmtId="0">
      <sharedItems containsBlank="1" containsMixedTypes="1" containsNumber="1" minValue="95.096062000000003" maxValue="6461172.591746207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9">
  <r>
    <x v="0"/>
    <x v="0"/>
    <x v="0"/>
    <x v="0"/>
    <s v="Month (Number)"/>
    <x v="0"/>
    <x v="0"/>
    <x v="0"/>
    <x v="0"/>
    <s v="Row Data"/>
  </r>
  <r>
    <x v="1"/>
    <x v="1"/>
    <x v="1"/>
    <x v="1"/>
    <n v="7"/>
    <x v="1"/>
    <x v="1"/>
    <x v="1"/>
    <x v="1"/>
    <n v="1473589.0469999998"/>
  </r>
  <r>
    <x v="1"/>
    <x v="1"/>
    <x v="1"/>
    <x v="2"/>
    <n v="8"/>
    <x v="1"/>
    <x v="1"/>
    <x v="1"/>
    <x v="1"/>
    <n v="1419296.1002499999"/>
  </r>
  <r>
    <x v="1"/>
    <x v="1"/>
    <x v="1"/>
    <x v="3"/>
    <n v="9"/>
    <x v="1"/>
    <x v="1"/>
    <x v="1"/>
    <x v="1"/>
    <n v="1310673.21"/>
  </r>
  <r>
    <x v="1"/>
    <x v="1"/>
    <x v="1"/>
    <x v="4"/>
    <n v="10"/>
    <x v="1"/>
    <x v="1"/>
    <x v="1"/>
    <x v="1"/>
    <n v="1301024.7319999998"/>
  </r>
  <r>
    <x v="1"/>
    <x v="1"/>
    <x v="1"/>
    <x v="5"/>
    <n v="11"/>
    <x v="1"/>
    <x v="1"/>
    <x v="1"/>
    <x v="1"/>
    <n v="1373822.8629999999"/>
  </r>
  <r>
    <x v="1"/>
    <x v="1"/>
    <x v="1"/>
    <x v="6"/>
    <n v="12"/>
    <x v="1"/>
    <x v="1"/>
    <x v="1"/>
    <x v="1"/>
    <n v="1340623.0372500001"/>
  </r>
  <r>
    <x v="1"/>
    <x v="1"/>
    <x v="1"/>
    <x v="7"/>
    <n v="1"/>
    <x v="1"/>
    <x v="1"/>
    <x v="1"/>
    <x v="1"/>
    <n v="1948962.5522499997"/>
  </r>
  <r>
    <x v="1"/>
    <x v="1"/>
    <x v="1"/>
    <x v="8"/>
    <n v="2"/>
    <x v="1"/>
    <x v="1"/>
    <x v="1"/>
    <x v="1"/>
    <n v="1725161.6969999999"/>
  </r>
  <r>
    <x v="1"/>
    <x v="1"/>
    <x v="1"/>
    <x v="9"/>
    <n v="3"/>
    <x v="1"/>
    <x v="1"/>
    <x v="1"/>
    <x v="1"/>
    <n v="1818208.6194999998"/>
  </r>
  <r>
    <x v="1"/>
    <x v="1"/>
    <x v="1"/>
    <x v="10"/>
    <n v="4"/>
    <x v="1"/>
    <x v="1"/>
    <x v="1"/>
    <x v="1"/>
    <n v="1328501.68325"/>
  </r>
  <r>
    <x v="1"/>
    <x v="1"/>
    <x v="1"/>
    <x v="11"/>
    <n v="5"/>
    <x v="1"/>
    <x v="1"/>
    <x v="1"/>
    <x v="1"/>
    <n v="1344117.2814999998"/>
  </r>
  <r>
    <x v="1"/>
    <x v="1"/>
    <x v="1"/>
    <x v="12"/>
    <n v="6"/>
    <x v="1"/>
    <x v="1"/>
    <x v="1"/>
    <x v="1"/>
    <n v="1291609.1335"/>
  </r>
  <r>
    <x v="1"/>
    <x v="1"/>
    <x v="1"/>
    <x v="1"/>
    <n v="7"/>
    <x v="1"/>
    <x v="1"/>
    <x v="2"/>
    <x v="1"/>
    <n v="1620947.9516999999"/>
  </r>
  <r>
    <x v="1"/>
    <x v="1"/>
    <x v="1"/>
    <x v="2"/>
    <n v="8"/>
    <x v="1"/>
    <x v="1"/>
    <x v="2"/>
    <x v="1"/>
    <n v="1561225.710275"/>
  </r>
  <r>
    <x v="1"/>
    <x v="1"/>
    <x v="1"/>
    <x v="3"/>
    <n v="9"/>
    <x v="1"/>
    <x v="1"/>
    <x v="2"/>
    <x v="1"/>
    <n v="1441740.531"/>
  </r>
  <r>
    <x v="1"/>
    <x v="1"/>
    <x v="1"/>
    <x v="4"/>
    <n v="10"/>
    <x v="1"/>
    <x v="1"/>
    <x v="2"/>
    <x v="1"/>
    <n v="1431127.2052"/>
  </r>
  <r>
    <x v="1"/>
    <x v="1"/>
    <x v="1"/>
    <x v="5"/>
    <n v="11"/>
    <x v="1"/>
    <x v="1"/>
    <x v="2"/>
    <x v="1"/>
    <n v="1511205.1492999999"/>
  </r>
  <r>
    <x v="1"/>
    <x v="1"/>
    <x v="1"/>
    <x v="6"/>
    <n v="12"/>
    <x v="1"/>
    <x v="1"/>
    <x v="2"/>
    <x v="1"/>
    <n v="1474685.3409750003"/>
  </r>
  <r>
    <x v="1"/>
    <x v="1"/>
    <x v="1"/>
    <x v="7"/>
    <n v="1"/>
    <x v="1"/>
    <x v="1"/>
    <x v="2"/>
    <x v="1"/>
    <n v="2143858.8074749997"/>
  </r>
  <r>
    <x v="1"/>
    <x v="1"/>
    <x v="1"/>
    <x v="8"/>
    <n v="2"/>
    <x v="1"/>
    <x v="1"/>
    <x v="2"/>
    <x v="1"/>
    <n v="1897677.8667000001"/>
  </r>
  <r>
    <x v="1"/>
    <x v="1"/>
    <x v="1"/>
    <x v="9"/>
    <n v="3"/>
    <x v="1"/>
    <x v="1"/>
    <x v="2"/>
    <x v="1"/>
    <n v="2000029.4814499998"/>
  </r>
  <r>
    <x v="1"/>
    <x v="1"/>
    <x v="1"/>
    <x v="10"/>
    <n v="4"/>
    <x v="1"/>
    <x v="1"/>
    <x v="2"/>
    <x v="1"/>
    <n v="1461351.8515750002"/>
  </r>
  <r>
    <x v="1"/>
    <x v="1"/>
    <x v="1"/>
    <x v="11"/>
    <n v="5"/>
    <x v="1"/>
    <x v="1"/>
    <x v="2"/>
    <x v="1"/>
    <n v="1478529.0096499999"/>
  </r>
  <r>
    <x v="1"/>
    <x v="1"/>
    <x v="1"/>
    <x v="12"/>
    <n v="6"/>
    <x v="1"/>
    <x v="1"/>
    <x v="2"/>
    <x v="1"/>
    <n v="1420770.04685"/>
  </r>
  <r>
    <x v="1"/>
    <x v="1"/>
    <x v="1"/>
    <x v="1"/>
    <n v="7"/>
    <x v="1"/>
    <x v="2"/>
    <x v="1"/>
    <x v="1"/>
    <n v="567331.78309499996"/>
  </r>
  <r>
    <x v="1"/>
    <x v="1"/>
    <x v="1"/>
    <x v="2"/>
    <n v="8"/>
    <x v="1"/>
    <x v="2"/>
    <x v="1"/>
    <x v="1"/>
    <n v="546428.99859624996"/>
  </r>
  <r>
    <x v="1"/>
    <x v="1"/>
    <x v="1"/>
    <x v="3"/>
    <n v="9"/>
    <x v="1"/>
    <x v="2"/>
    <x v="1"/>
    <x v="1"/>
    <n v="504609.18584999995"/>
  </r>
  <r>
    <x v="1"/>
    <x v="1"/>
    <x v="1"/>
    <x v="4"/>
    <n v="10"/>
    <x v="1"/>
    <x v="2"/>
    <x v="1"/>
    <x v="1"/>
    <n v="500894.52181999997"/>
  </r>
  <r>
    <x v="1"/>
    <x v="1"/>
    <x v="1"/>
    <x v="5"/>
    <n v="11"/>
    <x v="1"/>
    <x v="2"/>
    <x v="1"/>
    <x v="1"/>
    <n v="528921.80225499999"/>
  </r>
  <r>
    <x v="1"/>
    <x v="1"/>
    <x v="1"/>
    <x v="6"/>
    <n v="12"/>
    <x v="1"/>
    <x v="2"/>
    <x v="1"/>
    <x v="1"/>
    <n v="516139.86934125004"/>
  </r>
  <r>
    <x v="1"/>
    <x v="1"/>
    <x v="1"/>
    <x v="7"/>
    <n v="1"/>
    <x v="1"/>
    <x v="2"/>
    <x v="1"/>
    <x v="1"/>
    <n v="750350.5826162498"/>
  </r>
  <r>
    <x v="1"/>
    <x v="1"/>
    <x v="1"/>
    <x v="8"/>
    <n v="2"/>
    <x v="1"/>
    <x v="2"/>
    <x v="1"/>
    <x v="1"/>
    <n v="664187.25334499998"/>
  </r>
  <r>
    <x v="1"/>
    <x v="1"/>
    <x v="1"/>
    <x v="9"/>
    <n v="3"/>
    <x v="1"/>
    <x v="2"/>
    <x v="1"/>
    <x v="1"/>
    <n v="700010.31850749988"/>
  </r>
  <r>
    <x v="1"/>
    <x v="1"/>
    <x v="1"/>
    <x v="10"/>
    <n v="4"/>
    <x v="1"/>
    <x v="2"/>
    <x v="1"/>
    <x v="1"/>
    <n v="511473.14805125003"/>
  </r>
  <r>
    <x v="1"/>
    <x v="1"/>
    <x v="1"/>
    <x v="11"/>
    <n v="5"/>
    <x v="1"/>
    <x v="2"/>
    <x v="1"/>
    <x v="1"/>
    <n v="517485.15337749996"/>
  </r>
  <r>
    <x v="1"/>
    <x v="1"/>
    <x v="1"/>
    <x v="12"/>
    <n v="6"/>
    <x v="1"/>
    <x v="2"/>
    <x v="1"/>
    <x v="1"/>
    <n v="497269.5163975"/>
  </r>
  <r>
    <x v="1"/>
    <x v="1"/>
    <x v="1"/>
    <x v="1"/>
    <n v="7"/>
    <x v="1"/>
    <x v="2"/>
    <x v="2"/>
    <x v="1"/>
    <n v="955954.05451507494"/>
  </r>
  <r>
    <x v="1"/>
    <x v="1"/>
    <x v="1"/>
    <x v="2"/>
    <n v="8"/>
    <x v="1"/>
    <x v="2"/>
    <x v="2"/>
    <x v="1"/>
    <n v="920732.86263468117"/>
  </r>
  <r>
    <x v="1"/>
    <x v="1"/>
    <x v="1"/>
    <x v="3"/>
    <n v="9"/>
    <x v="1"/>
    <x v="2"/>
    <x v="2"/>
    <x v="1"/>
    <n v="850266.47815724998"/>
  </r>
  <r>
    <x v="1"/>
    <x v="1"/>
    <x v="1"/>
    <x v="4"/>
    <n v="10"/>
    <x v="1"/>
    <x v="2"/>
    <x v="2"/>
    <x v="1"/>
    <n v="844007.26926670002"/>
  </r>
  <r>
    <x v="1"/>
    <x v="1"/>
    <x v="1"/>
    <x v="5"/>
    <n v="11"/>
    <x v="1"/>
    <x v="2"/>
    <x v="2"/>
    <x v="1"/>
    <n v="891233.23679967504"/>
  </r>
  <r>
    <x v="1"/>
    <x v="1"/>
    <x v="1"/>
    <x v="6"/>
    <n v="12"/>
    <x v="1"/>
    <x v="2"/>
    <x v="2"/>
    <x v="1"/>
    <n v="869695.6798400064"/>
  </r>
  <r>
    <x v="1"/>
    <x v="1"/>
    <x v="1"/>
    <x v="7"/>
    <n v="1"/>
    <x v="1"/>
    <x v="2"/>
    <x v="2"/>
    <x v="1"/>
    <n v="1264340.7317083809"/>
  </r>
  <r>
    <x v="1"/>
    <x v="1"/>
    <x v="1"/>
    <x v="8"/>
    <n v="2"/>
    <x v="1"/>
    <x v="2"/>
    <x v="2"/>
    <x v="1"/>
    <n v="1119155.521886325"/>
  </r>
  <r>
    <x v="1"/>
    <x v="1"/>
    <x v="1"/>
    <x v="9"/>
    <n v="3"/>
    <x v="1"/>
    <x v="2"/>
    <x v="2"/>
    <x v="1"/>
    <n v="1179517.3866851374"/>
  </r>
  <r>
    <x v="1"/>
    <x v="1"/>
    <x v="1"/>
    <x v="10"/>
    <n v="4"/>
    <x v="1"/>
    <x v="2"/>
    <x v="2"/>
    <x v="1"/>
    <n v="861832.25446635636"/>
  </r>
  <r>
    <x v="1"/>
    <x v="1"/>
    <x v="1"/>
    <x v="11"/>
    <n v="5"/>
    <x v="1"/>
    <x v="2"/>
    <x v="2"/>
    <x v="1"/>
    <n v="871962.48344108742"/>
  </r>
  <r>
    <x v="1"/>
    <x v="1"/>
    <x v="1"/>
    <x v="12"/>
    <n v="6"/>
    <x v="1"/>
    <x v="2"/>
    <x v="2"/>
    <x v="1"/>
    <n v="837899.13512978749"/>
  </r>
  <r>
    <x v="1"/>
    <x v="1"/>
    <x v="1"/>
    <x v="1"/>
    <n v="7"/>
    <x v="1"/>
    <x v="3"/>
    <x v="1"/>
    <x v="1"/>
    <n v="1296758.36136"/>
  </r>
  <r>
    <x v="1"/>
    <x v="1"/>
    <x v="1"/>
    <x v="2"/>
    <n v="8"/>
    <x v="1"/>
    <x v="3"/>
    <x v="1"/>
    <x v="1"/>
    <n v="1248980.56822"/>
  </r>
  <r>
    <x v="1"/>
    <x v="1"/>
    <x v="1"/>
    <x v="3"/>
    <n v="9"/>
    <x v="1"/>
    <x v="3"/>
    <x v="1"/>
    <x v="1"/>
    <n v="1153392.4247999999"/>
  </r>
  <r>
    <x v="1"/>
    <x v="1"/>
    <x v="1"/>
    <x v="4"/>
    <n v="10"/>
    <x v="1"/>
    <x v="3"/>
    <x v="1"/>
    <x v="1"/>
    <n v="1144901.76416"/>
  </r>
  <r>
    <x v="1"/>
    <x v="1"/>
    <x v="1"/>
    <x v="5"/>
    <n v="11"/>
    <x v="1"/>
    <x v="3"/>
    <x v="1"/>
    <x v="1"/>
    <n v="1208964.11944"/>
  </r>
  <r>
    <x v="1"/>
    <x v="1"/>
    <x v="1"/>
    <x v="6"/>
    <n v="12"/>
    <x v="1"/>
    <x v="3"/>
    <x v="1"/>
    <x v="1"/>
    <n v="1179748.2727800002"/>
  </r>
  <r>
    <x v="1"/>
    <x v="1"/>
    <x v="1"/>
    <x v="7"/>
    <n v="1"/>
    <x v="1"/>
    <x v="3"/>
    <x v="1"/>
    <x v="1"/>
    <n v="1715087.0459799999"/>
  </r>
  <r>
    <x v="1"/>
    <x v="1"/>
    <x v="1"/>
    <x v="8"/>
    <n v="2"/>
    <x v="1"/>
    <x v="3"/>
    <x v="1"/>
    <x v="1"/>
    <n v="1518142.2933600002"/>
  </r>
  <r>
    <x v="1"/>
    <x v="1"/>
    <x v="1"/>
    <x v="9"/>
    <n v="3"/>
    <x v="1"/>
    <x v="3"/>
    <x v="1"/>
    <x v="1"/>
    <n v="1600023.58516"/>
  </r>
  <r>
    <x v="1"/>
    <x v="1"/>
    <x v="1"/>
    <x v="10"/>
    <n v="4"/>
    <x v="1"/>
    <x v="3"/>
    <x v="1"/>
    <x v="1"/>
    <n v="1169081.4812600003"/>
  </r>
  <r>
    <x v="1"/>
    <x v="1"/>
    <x v="1"/>
    <x v="11"/>
    <n v="5"/>
    <x v="1"/>
    <x v="3"/>
    <x v="1"/>
    <x v="1"/>
    <n v="1182823.2077200001"/>
  </r>
  <r>
    <x v="1"/>
    <x v="1"/>
    <x v="1"/>
    <x v="12"/>
    <n v="6"/>
    <x v="1"/>
    <x v="3"/>
    <x v="1"/>
    <x v="1"/>
    <n v="1136616.0374800002"/>
  </r>
  <r>
    <x v="1"/>
    <x v="1"/>
    <x v="2"/>
    <x v="1"/>
    <n v="7"/>
    <x v="1"/>
    <x v="1"/>
    <x v="1"/>
    <x v="1"/>
    <n v="2406673.7462499999"/>
  </r>
  <r>
    <x v="1"/>
    <x v="1"/>
    <x v="2"/>
    <x v="2"/>
    <n v="8"/>
    <x v="1"/>
    <x v="1"/>
    <x v="1"/>
    <x v="1"/>
    <n v="2028377.0049999999"/>
  </r>
  <r>
    <x v="1"/>
    <x v="1"/>
    <x v="2"/>
    <x v="3"/>
    <n v="9"/>
    <x v="1"/>
    <x v="1"/>
    <x v="1"/>
    <x v="1"/>
    <n v="2241097.23875"/>
  </r>
  <r>
    <x v="1"/>
    <x v="1"/>
    <x v="2"/>
    <x v="4"/>
    <n v="10"/>
    <x v="1"/>
    <x v="1"/>
    <x v="1"/>
    <x v="1"/>
    <n v="2104393.5099999998"/>
  </r>
  <r>
    <x v="1"/>
    <x v="1"/>
    <x v="2"/>
    <x v="5"/>
    <n v="11"/>
    <x v="1"/>
    <x v="1"/>
    <x v="1"/>
    <x v="1"/>
    <n v="1921236.2224999999"/>
  </r>
  <r>
    <x v="1"/>
    <x v="1"/>
    <x v="2"/>
    <x v="6"/>
    <n v="12"/>
    <x v="1"/>
    <x v="1"/>
    <x v="1"/>
    <x v="1"/>
    <n v="2161522.17"/>
  </r>
  <r>
    <x v="1"/>
    <x v="1"/>
    <x v="2"/>
    <x v="7"/>
    <n v="1"/>
    <x v="1"/>
    <x v="1"/>
    <x v="1"/>
    <x v="1"/>
    <n v="3104730.2250000001"/>
  </r>
  <r>
    <x v="1"/>
    <x v="1"/>
    <x v="2"/>
    <x v="8"/>
    <n v="2"/>
    <x v="1"/>
    <x v="1"/>
    <x v="1"/>
    <x v="1"/>
    <n v="2116798.7124999999"/>
  </r>
  <r>
    <x v="1"/>
    <x v="1"/>
    <x v="2"/>
    <x v="9"/>
    <n v="3"/>
    <x v="1"/>
    <x v="1"/>
    <x v="1"/>
    <x v="1"/>
    <n v="2728427.88625"/>
  </r>
  <r>
    <x v="1"/>
    <x v="1"/>
    <x v="2"/>
    <x v="10"/>
    <n v="4"/>
    <x v="1"/>
    <x v="1"/>
    <x v="1"/>
    <x v="1"/>
    <n v="2259504.8675000002"/>
  </r>
  <r>
    <x v="1"/>
    <x v="1"/>
    <x v="2"/>
    <x v="11"/>
    <n v="5"/>
    <x v="1"/>
    <x v="1"/>
    <x v="1"/>
    <x v="1"/>
    <n v="2031569.2350000001"/>
  </r>
  <r>
    <x v="1"/>
    <x v="1"/>
    <x v="2"/>
    <x v="12"/>
    <n v="6"/>
    <x v="1"/>
    <x v="1"/>
    <x v="1"/>
    <x v="1"/>
    <n v="2245023.2324999999"/>
  </r>
  <r>
    <x v="1"/>
    <x v="1"/>
    <x v="2"/>
    <x v="1"/>
    <n v="7"/>
    <x v="1"/>
    <x v="1"/>
    <x v="2"/>
    <x v="1"/>
    <n v="4813347.4924999997"/>
  </r>
  <r>
    <x v="1"/>
    <x v="1"/>
    <x v="2"/>
    <x v="2"/>
    <n v="8"/>
    <x v="1"/>
    <x v="1"/>
    <x v="2"/>
    <x v="1"/>
    <n v="4056754.01"/>
  </r>
  <r>
    <x v="1"/>
    <x v="1"/>
    <x v="2"/>
    <x v="3"/>
    <n v="9"/>
    <x v="1"/>
    <x v="1"/>
    <x v="2"/>
    <x v="1"/>
    <n v="4482194.4775"/>
  </r>
  <r>
    <x v="1"/>
    <x v="1"/>
    <x v="2"/>
    <x v="4"/>
    <n v="10"/>
    <x v="1"/>
    <x v="1"/>
    <x v="2"/>
    <x v="1"/>
    <n v="4208787.0199999996"/>
  </r>
  <r>
    <x v="1"/>
    <x v="1"/>
    <x v="2"/>
    <x v="5"/>
    <n v="11"/>
    <x v="1"/>
    <x v="1"/>
    <x v="2"/>
    <x v="1"/>
    <n v="3842472.4449999998"/>
  </r>
  <r>
    <x v="1"/>
    <x v="1"/>
    <x v="2"/>
    <x v="6"/>
    <n v="12"/>
    <x v="1"/>
    <x v="1"/>
    <x v="2"/>
    <x v="1"/>
    <n v="4323044.34"/>
  </r>
  <r>
    <x v="1"/>
    <x v="1"/>
    <x v="2"/>
    <x v="7"/>
    <n v="1"/>
    <x v="1"/>
    <x v="1"/>
    <x v="2"/>
    <x v="1"/>
    <n v="6209460.4500000002"/>
  </r>
  <r>
    <x v="1"/>
    <x v="1"/>
    <x v="2"/>
    <x v="8"/>
    <n v="2"/>
    <x v="1"/>
    <x v="1"/>
    <x v="2"/>
    <x v="1"/>
    <n v="4633597.4249999998"/>
  </r>
  <r>
    <x v="1"/>
    <x v="1"/>
    <x v="2"/>
    <x v="9"/>
    <n v="3"/>
    <x v="1"/>
    <x v="1"/>
    <x v="2"/>
    <x v="1"/>
    <n v="5456855.7725"/>
  </r>
  <r>
    <x v="1"/>
    <x v="1"/>
    <x v="2"/>
    <x v="10"/>
    <n v="4"/>
    <x v="1"/>
    <x v="1"/>
    <x v="2"/>
    <x v="1"/>
    <n v="4519009.7350000003"/>
  </r>
  <r>
    <x v="1"/>
    <x v="1"/>
    <x v="2"/>
    <x v="11"/>
    <n v="5"/>
    <x v="1"/>
    <x v="1"/>
    <x v="2"/>
    <x v="1"/>
    <n v="4063138.47"/>
  </r>
  <r>
    <x v="1"/>
    <x v="1"/>
    <x v="2"/>
    <x v="12"/>
    <n v="6"/>
    <x v="1"/>
    <x v="1"/>
    <x v="2"/>
    <x v="1"/>
    <n v="4490046.4649999999"/>
  </r>
  <r>
    <x v="1"/>
    <x v="1"/>
    <x v="2"/>
    <x v="1"/>
    <n v="7"/>
    <x v="1"/>
    <x v="2"/>
    <x v="1"/>
    <x v="1"/>
    <n v="2117872.8966999999"/>
  </r>
  <r>
    <x v="1"/>
    <x v="1"/>
    <x v="2"/>
    <x v="2"/>
    <n v="8"/>
    <x v="1"/>
    <x v="2"/>
    <x v="1"/>
    <x v="1"/>
    <n v="1784971.7644"/>
  </r>
  <r>
    <x v="1"/>
    <x v="1"/>
    <x v="2"/>
    <x v="3"/>
    <n v="9"/>
    <x v="1"/>
    <x v="2"/>
    <x v="1"/>
    <x v="1"/>
    <n v="1972165.5701000001"/>
  </r>
  <r>
    <x v="1"/>
    <x v="1"/>
    <x v="2"/>
    <x v="4"/>
    <n v="10"/>
    <x v="1"/>
    <x v="2"/>
    <x v="1"/>
    <x v="1"/>
    <n v="1851866.2887999997"/>
  </r>
  <r>
    <x v="1"/>
    <x v="1"/>
    <x v="2"/>
    <x v="5"/>
    <n v="11"/>
    <x v="1"/>
    <x v="2"/>
    <x v="1"/>
    <x v="1"/>
    <n v="1690687.8758"/>
  </r>
  <r>
    <x v="1"/>
    <x v="1"/>
    <x v="2"/>
    <x v="6"/>
    <n v="12"/>
    <x v="1"/>
    <x v="2"/>
    <x v="1"/>
    <x v="1"/>
    <n v="1902139.5096"/>
  </r>
  <r>
    <x v="1"/>
    <x v="1"/>
    <x v="2"/>
    <x v="7"/>
    <n v="1"/>
    <x v="1"/>
    <x v="2"/>
    <x v="1"/>
    <x v="1"/>
    <n v="2732162.5980000002"/>
  </r>
  <r>
    <x v="1"/>
    <x v="1"/>
    <x v="2"/>
    <x v="8"/>
    <n v="2"/>
    <x v="1"/>
    <x v="2"/>
    <x v="1"/>
    <x v="1"/>
    <n v="2478782.8670000001"/>
  </r>
  <r>
    <x v="1"/>
    <x v="1"/>
    <x v="2"/>
    <x v="9"/>
    <n v="3"/>
    <x v="1"/>
    <x v="2"/>
    <x v="1"/>
    <x v="1"/>
    <n v="2401016.5399000002"/>
  </r>
  <r>
    <x v="1"/>
    <x v="1"/>
    <x v="2"/>
    <x v="10"/>
    <n v="4"/>
    <x v="1"/>
    <x v="2"/>
    <x v="1"/>
    <x v="1"/>
    <n v="1988364.2834000001"/>
  </r>
  <r>
    <x v="1"/>
    <x v="1"/>
    <x v="2"/>
    <x v="11"/>
    <n v="5"/>
    <x v="1"/>
    <x v="2"/>
    <x v="1"/>
    <x v="1"/>
    <n v="1787780.9268"/>
  </r>
  <r>
    <x v="1"/>
    <x v="1"/>
    <x v="2"/>
    <x v="12"/>
    <n v="6"/>
    <x v="1"/>
    <x v="2"/>
    <x v="1"/>
    <x v="1"/>
    <n v="1975620.4446"/>
  </r>
  <r>
    <x v="1"/>
    <x v="1"/>
    <x v="2"/>
    <x v="1"/>
    <n v="7"/>
    <x v="1"/>
    <x v="2"/>
    <x v="2"/>
    <x v="1"/>
    <n v="3850677.9939999999"/>
  </r>
  <r>
    <x v="1"/>
    <x v="1"/>
    <x v="2"/>
    <x v="2"/>
    <n v="8"/>
    <x v="1"/>
    <x v="2"/>
    <x v="2"/>
    <x v="1"/>
    <n v="3245403.2080000001"/>
  </r>
  <r>
    <x v="1"/>
    <x v="1"/>
    <x v="2"/>
    <x v="3"/>
    <n v="9"/>
    <x v="1"/>
    <x v="2"/>
    <x v="2"/>
    <x v="1"/>
    <n v="3585755.5820000004"/>
  </r>
  <r>
    <x v="1"/>
    <x v="1"/>
    <x v="2"/>
    <x v="4"/>
    <n v="10"/>
    <x v="1"/>
    <x v="2"/>
    <x v="2"/>
    <x v="1"/>
    <n v="3367029.6159999999"/>
  </r>
  <r>
    <x v="1"/>
    <x v="1"/>
    <x v="2"/>
    <x v="5"/>
    <n v="11"/>
    <x v="1"/>
    <x v="2"/>
    <x v="2"/>
    <x v="1"/>
    <n v="3073977.9560000002"/>
  </r>
  <r>
    <x v="1"/>
    <x v="1"/>
    <x v="2"/>
    <x v="6"/>
    <n v="12"/>
    <x v="1"/>
    <x v="2"/>
    <x v="2"/>
    <x v="1"/>
    <n v="3458435.4720000001"/>
  </r>
  <r>
    <x v="1"/>
    <x v="1"/>
    <x v="2"/>
    <x v="7"/>
    <n v="1"/>
    <x v="1"/>
    <x v="2"/>
    <x v="2"/>
    <x v="1"/>
    <n v="4967568.3600000003"/>
  </r>
  <r>
    <x v="1"/>
    <x v="1"/>
    <x v="2"/>
    <x v="8"/>
    <n v="2"/>
    <x v="1"/>
    <x v="2"/>
    <x v="2"/>
    <x v="1"/>
    <n v="4506877.9400000004"/>
  </r>
  <r>
    <x v="1"/>
    <x v="1"/>
    <x v="2"/>
    <x v="9"/>
    <n v="3"/>
    <x v="1"/>
    <x v="2"/>
    <x v="2"/>
    <x v="1"/>
    <n v="4365484.6179999998"/>
  </r>
  <r>
    <x v="1"/>
    <x v="1"/>
    <x v="2"/>
    <x v="10"/>
    <n v="4"/>
    <x v="1"/>
    <x v="2"/>
    <x v="2"/>
    <x v="1"/>
    <n v="4615207.7879999997"/>
  </r>
  <r>
    <x v="1"/>
    <x v="1"/>
    <x v="2"/>
    <x v="11"/>
    <n v="5"/>
    <x v="1"/>
    <x v="2"/>
    <x v="2"/>
    <x v="1"/>
    <n v="3250510.7760000005"/>
  </r>
  <r>
    <x v="1"/>
    <x v="1"/>
    <x v="2"/>
    <x v="12"/>
    <n v="6"/>
    <x v="1"/>
    <x v="2"/>
    <x v="2"/>
    <x v="1"/>
    <n v="3592037.1720000003"/>
  </r>
  <r>
    <x v="1"/>
    <x v="1"/>
    <x v="2"/>
    <x v="1"/>
    <n v="7"/>
    <x v="1"/>
    <x v="3"/>
    <x v="1"/>
    <x v="1"/>
    <n v="4139478.8435499985"/>
  </r>
  <r>
    <x v="1"/>
    <x v="1"/>
    <x v="2"/>
    <x v="2"/>
    <n v="8"/>
    <x v="1"/>
    <x v="3"/>
    <x v="1"/>
    <x v="1"/>
    <n v="3488808.4485999988"/>
  </r>
  <r>
    <x v="1"/>
    <x v="1"/>
    <x v="2"/>
    <x v="3"/>
    <n v="9"/>
    <x v="1"/>
    <x v="3"/>
    <x v="1"/>
    <x v="1"/>
    <n v="3854687.2506499989"/>
  </r>
  <r>
    <x v="1"/>
    <x v="1"/>
    <x v="2"/>
    <x v="4"/>
    <n v="10"/>
    <x v="1"/>
    <x v="3"/>
    <x v="1"/>
    <x v="1"/>
    <n v="3619556.8371999986"/>
  </r>
  <r>
    <x v="1"/>
    <x v="1"/>
    <x v="2"/>
    <x v="5"/>
    <n v="11"/>
    <x v="1"/>
    <x v="3"/>
    <x v="1"/>
    <x v="1"/>
    <n v="3304526.302699999"/>
  </r>
  <r>
    <x v="1"/>
    <x v="1"/>
    <x v="2"/>
    <x v="6"/>
    <n v="12"/>
    <x v="1"/>
    <x v="3"/>
    <x v="1"/>
    <x v="1"/>
    <n v="3717818.1323999991"/>
  </r>
  <r>
    <x v="1"/>
    <x v="1"/>
    <x v="2"/>
    <x v="7"/>
    <n v="1"/>
    <x v="1"/>
    <x v="3"/>
    <x v="1"/>
    <x v="1"/>
    <n v="5340135.9869999988"/>
  </r>
  <r>
    <x v="1"/>
    <x v="1"/>
    <x v="2"/>
    <x v="8"/>
    <n v="2"/>
    <x v="1"/>
    <x v="3"/>
    <x v="1"/>
    <x v="1"/>
    <n v="4844893.7854999984"/>
  </r>
  <r>
    <x v="1"/>
    <x v="1"/>
    <x v="2"/>
    <x v="9"/>
    <n v="3"/>
    <x v="1"/>
    <x v="3"/>
    <x v="1"/>
    <x v="1"/>
    <n v="4692895.9643499991"/>
  </r>
  <r>
    <x v="1"/>
    <x v="1"/>
    <x v="2"/>
    <x v="10"/>
    <n v="4"/>
    <x v="1"/>
    <x v="3"/>
    <x v="1"/>
    <x v="1"/>
    <n v="4886348.3721000003"/>
  </r>
  <r>
    <x v="1"/>
    <x v="1"/>
    <x v="2"/>
    <x v="11"/>
    <n v="5"/>
    <x v="1"/>
    <x v="3"/>
    <x v="1"/>
    <x v="1"/>
    <n v="3494299.084199999"/>
  </r>
  <r>
    <x v="1"/>
    <x v="1"/>
    <x v="2"/>
    <x v="12"/>
    <n v="6"/>
    <x v="1"/>
    <x v="3"/>
    <x v="1"/>
    <x v="1"/>
    <n v="3861439.9598999987"/>
  </r>
  <r>
    <x v="1"/>
    <x v="1"/>
    <x v="3"/>
    <x v="1"/>
    <n v="7"/>
    <x v="1"/>
    <x v="1"/>
    <x v="1"/>
    <x v="1"/>
    <n v="1766228.7212499999"/>
  </r>
  <r>
    <x v="1"/>
    <x v="1"/>
    <x v="3"/>
    <x v="2"/>
    <n v="8"/>
    <x v="1"/>
    <x v="1"/>
    <x v="1"/>
    <x v="1"/>
    <n v="1951422.76125"/>
  </r>
  <r>
    <x v="1"/>
    <x v="1"/>
    <x v="3"/>
    <x v="3"/>
    <n v="9"/>
    <x v="1"/>
    <x v="1"/>
    <x v="1"/>
    <x v="1"/>
    <n v="1699371.23875"/>
  </r>
  <r>
    <x v="1"/>
    <x v="1"/>
    <x v="3"/>
    <x v="4"/>
    <n v="10"/>
    <x v="1"/>
    <x v="1"/>
    <x v="1"/>
    <x v="1"/>
    <n v="1502189.2037500001"/>
  </r>
  <r>
    <x v="1"/>
    <x v="1"/>
    <x v="3"/>
    <x v="5"/>
    <n v="11"/>
    <x v="1"/>
    <x v="1"/>
    <x v="1"/>
    <x v="1"/>
    <n v="1650239.5062500001"/>
  </r>
  <r>
    <x v="1"/>
    <x v="1"/>
    <x v="3"/>
    <x v="6"/>
    <n v="12"/>
    <x v="1"/>
    <x v="1"/>
    <x v="1"/>
    <x v="1"/>
    <n v="1406546.085"/>
  </r>
  <r>
    <x v="1"/>
    <x v="1"/>
    <x v="3"/>
    <x v="7"/>
    <n v="1"/>
    <x v="1"/>
    <x v="1"/>
    <x v="1"/>
    <x v="1"/>
    <n v="2151540.1949999998"/>
  </r>
  <r>
    <x v="1"/>
    <x v="1"/>
    <x v="3"/>
    <x v="8"/>
    <n v="2"/>
    <x v="1"/>
    <x v="1"/>
    <x v="1"/>
    <x v="1"/>
    <n v="2191228.2262499998"/>
  </r>
  <r>
    <x v="1"/>
    <x v="1"/>
    <x v="3"/>
    <x v="9"/>
    <n v="3"/>
    <x v="1"/>
    <x v="1"/>
    <x v="1"/>
    <x v="1"/>
    <n v="1965526.61625"/>
  </r>
  <r>
    <x v="1"/>
    <x v="1"/>
    <x v="3"/>
    <x v="10"/>
    <n v="4"/>
    <x v="1"/>
    <x v="1"/>
    <x v="1"/>
    <x v="1"/>
    <n v="2084911.36"/>
  </r>
  <r>
    <x v="1"/>
    <x v="1"/>
    <x v="3"/>
    <x v="11"/>
    <n v="5"/>
    <x v="1"/>
    <x v="1"/>
    <x v="1"/>
    <x v="1"/>
    <n v="2053699.35375"/>
  </r>
  <r>
    <x v="1"/>
    <x v="1"/>
    <x v="3"/>
    <x v="12"/>
    <n v="6"/>
    <x v="1"/>
    <x v="1"/>
    <x v="1"/>
    <x v="1"/>
    <n v="2197266.9237500001"/>
  </r>
  <r>
    <x v="1"/>
    <x v="1"/>
    <x v="3"/>
    <x v="1"/>
    <n v="7"/>
    <x v="1"/>
    <x v="1"/>
    <x v="2"/>
    <x v="1"/>
    <n v="3532457.4424999999"/>
  </r>
  <r>
    <x v="1"/>
    <x v="1"/>
    <x v="3"/>
    <x v="2"/>
    <n v="8"/>
    <x v="1"/>
    <x v="1"/>
    <x v="2"/>
    <x v="1"/>
    <n v="3902845.5225"/>
  </r>
  <r>
    <x v="1"/>
    <x v="1"/>
    <x v="3"/>
    <x v="3"/>
    <n v="9"/>
    <x v="1"/>
    <x v="1"/>
    <x v="2"/>
    <x v="1"/>
    <n v="3398742.4775"/>
  </r>
  <r>
    <x v="1"/>
    <x v="1"/>
    <x v="3"/>
    <x v="4"/>
    <n v="10"/>
    <x v="1"/>
    <x v="1"/>
    <x v="2"/>
    <x v="1"/>
    <n v="3004378.4075000002"/>
  </r>
  <r>
    <x v="1"/>
    <x v="1"/>
    <x v="3"/>
    <x v="5"/>
    <n v="11"/>
    <x v="1"/>
    <x v="1"/>
    <x v="2"/>
    <x v="1"/>
    <n v="3300479.0125000002"/>
  </r>
  <r>
    <x v="1"/>
    <x v="1"/>
    <x v="3"/>
    <x v="6"/>
    <n v="12"/>
    <x v="1"/>
    <x v="1"/>
    <x v="2"/>
    <x v="1"/>
    <n v="2813092.17"/>
  </r>
  <r>
    <x v="1"/>
    <x v="1"/>
    <x v="3"/>
    <x v="7"/>
    <n v="1"/>
    <x v="1"/>
    <x v="1"/>
    <x v="2"/>
    <x v="1"/>
    <n v="4303080.3899999997"/>
  </r>
  <r>
    <x v="1"/>
    <x v="1"/>
    <x v="3"/>
    <x v="8"/>
    <n v="2"/>
    <x v="1"/>
    <x v="1"/>
    <x v="2"/>
    <x v="1"/>
    <n v="4382456.4524999997"/>
  </r>
  <r>
    <x v="1"/>
    <x v="1"/>
    <x v="3"/>
    <x v="9"/>
    <n v="3"/>
    <x v="1"/>
    <x v="1"/>
    <x v="2"/>
    <x v="1"/>
    <n v="3931053.2324999999"/>
  </r>
  <r>
    <x v="1"/>
    <x v="1"/>
    <x v="3"/>
    <x v="10"/>
    <n v="4"/>
    <x v="1"/>
    <x v="1"/>
    <x v="2"/>
    <x v="1"/>
    <n v="4169822.72"/>
  </r>
  <r>
    <x v="1"/>
    <x v="1"/>
    <x v="3"/>
    <x v="11"/>
    <n v="5"/>
    <x v="1"/>
    <x v="1"/>
    <x v="2"/>
    <x v="1"/>
    <n v="4107398.7075"/>
  </r>
  <r>
    <x v="1"/>
    <x v="1"/>
    <x v="3"/>
    <x v="12"/>
    <n v="6"/>
    <x v="1"/>
    <x v="1"/>
    <x v="2"/>
    <x v="1"/>
    <n v="4394533.8475000001"/>
  </r>
  <r>
    <x v="1"/>
    <x v="1"/>
    <x v="3"/>
    <x v="1"/>
    <n v="7"/>
    <x v="1"/>
    <x v="2"/>
    <x v="1"/>
    <x v="1"/>
    <n v="1554281.2747"/>
  </r>
  <r>
    <x v="1"/>
    <x v="1"/>
    <x v="3"/>
    <x v="2"/>
    <n v="8"/>
    <x v="1"/>
    <x v="2"/>
    <x v="1"/>
    <x v="1"/>
    <n v="1717252.0299"/>
  </r>
  <r>
    <x v="1"/>
    <x v="1"/>
    <x v="3"/>
    <x v="3"/>
    <n v="9"/>
    <x v="1"/>
    <x v="2"/>
    <x v="1"/>
    <x v="1"/>
    <n v="1495446.6901"/>
  </r>
  <r>
    <x v="1"/>
    <x v="1"/>
    <x v="3"/>
    <x v="4"/>
    <n v="10"/>
    <x v="1"/>
    <x v="2"/>
    <x v="1"/>
    <x v="1"/>
    <n v="1321926.4993"/>
  </r>
  <r>
    <x v="1"/>
    <x v="1"/>
    <x v="3"/>
    <x v="5"/>
    <n v="11"/>
    <x v="1"/>
    <x v="2"/>
    <x v="1"/>
    <x v="1"/>
    <n v="1452210.7655"/>
  </r>
  <r>
    <x v="1"/>
    <x v="1"/>
    <x v="3"/>
    <x v="6"/>
    <n v="12"/>
    <x v="1"/>
    <x v="2"/>
    <x v="1"/>
    <x v="1"/>
    <n v="1237760.5548"/>
  </r>
  <r>
    <x v="1"/>
    <x v="1"/>
    <x v="3"/>
    <x v="7"/>
    <n v="1"/>
    <x v="1"/>
    <x v="2"/>
    <x v="1"/>
    <x v="1"/>
    <n v="1893355.3716"/>
  </r>
  <r>
    <x v="1"/>
    <x v="1"/>
    <x v="3"/>
    <x v="8"/>
    <n v="2"/>
    <x v="1"/>
    <x v="2"/>
    <x v="1"/>
    <x v="1"/>
    <n v="1928280.8390999998"/>
  </r>
  <r>
    <x v="1"/>
    <x v="1"/>
    <x v="3"/>
    <x v="9"/>
    <n v="3"/>
    <x v="1"/>
    <x v="2"/>
    <x v="1"/>
    <x v="1"/>
    <n v="1729663.4223"/>
  </r>
  <r>
    <x v="1"/>
    <x v="1"/>
    <x v="3"/>
    <x v="10"/>
    <n v="4"/>
    <x v="1"/>
    <x v="2"/>
    <x v="1"/>
    <x v="1"/>
    <n v="1834721.9968000001"/>
  </r>
  <r>
    <x v="1"/>
    <x v="1"/>
    <x v="3"/>
    <x v="11"/>
    <n v="5"/>
    <x v="1"/>
    <x v="2"/>
    <x v="1"/>
    <x v="1"/>
    <n v="1807255.4313000001"/>
  </r>
  <r>
    <x v="1"/>
    <x v="1"/>
    <x v="3"/>
    <x v="12"/>
    <n v="6"/>
    <x v="1"/>
    <x v="2"/>
    <x v="1"/>
    <x v="1"/>
    <n v="1933594.8929000001"/>
  </r>
  <r>
    <x v="1"/>
    <x v="1"/>
    <x v="3"/>
    <x v="1"/>
    <n v="7"/>
    <x v="1"/>
    <x v="2"/>
    <x v="2"/>
    <x v="1"/>
    <n v="2825965.9539999999"/>
  </r>
  <r>
    <x v="1"/>
    <x v="1"/>
    <x v="3"/>
    <x v="2"/>
    <n v="8"/>
    <x v="1"/>
    <x v="2"/>
    <x v="2"/>
    <x v="1"/>
    <n v="2122276.4180000001"/>
  </r>
  <r>
    <x v="1"/>
    <x v="1"/>
    <x v="3"/>
    <x v="3"/>
    <n v="9"/>
    <x v="1"/>
    <x v="2"/>
    <x v="2"/>
    <x v="1"/>
    <n v="3718993.9819999998"/>
  </r>
  <r>
    <x v="1"/>
    <x v="1"/>
    <x v="3"/>
    <x v="4"/>
    <n v="10"/>
    <x v="1"/>
    <x v="2"/>
    <x v="2"/>
    <x v="1"/>
    <n v="3403502.7259999998"/>
  </r>
  <r>
    <x v="1"/>
    <x v="1"/>
    <x v="3"/>
    <x v="5"/>
    <n v="11"/>
    <x v="1"/>
    <x v="2"/>
    <x v="2"/>
    <x v="1"/>
    <n v="2640383.2100000004"/>
  </r>
  <r>
    <x v="1"/>
    <x v="1"/>
    <x v="3"/>
    <x v="6"/>
    <n v="12"/>
    <x v="1"/>
    <x v="2"/>
    <x v="2"/>
    <x v="1"/>
    <n v="3250473.736"/>
  </r>
  <r>
    <x v="1"/>
    <x v="1"/>
    <x v="3"/>
    <x v="7"/>
    <n v="1"/>
    <x v="1"/>
    <x v="2"/>
    <x v="2"/>
    <x v="1"/>
    <n v="3442464.3119999999"/>
  </r>
  <r>
    <x v="1"/>
    <x v="1"/>
    <x v="3"/>
    <x v="8"/>
    <n v="2"/>
    <x v="1"/>
    <x v="2"/>
    <x v="2"/>
    <x v="1"/>
    <n v="3505965.162"/>
  </r>
  <r>
    <x v="1"/>
    <x v="1"/>
    <x v="3"/>
    <x v="9"/>
    <n v="3"/>
    <x v="1"/>
    <x v="2"/>
    <x v="2"/>
    <x v="1"/>
    <n v="3144842.5860000001"/>
  </r>
  <r>
    <x v="1"/>
    <x v="1"/>
    <x v="3"/>
    <x v="10"/>
    <n v="4"/>
    <x v="1"/>
    <x v="2"/>
    <x v="2"/>
    <x v="1"/>
    <n v="3335858.1760000004"/>
  </r>
  <r>
    <x v="1"/>
    <x v="1"/>
    <x v="3"/>
    <x v="11"/>
    <n v="5"/>
    <x v="1"/>
    <x v="2"/>
    <x v="2"/>
    <x v="1"/>
    <n v="3285918.966"/>
  </r>
  <r>
    <x v="1"/>
    <x v="1"/>
    <x v="3"/>
    <x v="12"/>
    <n v="6"/>
    <x v="1"/>
    <x v="2"/>
    <x v="2"/>
    <x v="1"/>
    <n v="3515627.0780000002"/>
  </r>
  <r>
    <x v="1"/>
    <x v="1"/>
    <x v="3"/>
    <x v="1"/>
    <n v="7"/>
    <x v="1"/>
    <x v="3"/>
    <x v="1"/>
    <x v="1"/>
    <n v="3037913.400549999"/>
  </r>
  <r>
    <x v="1"/>
    <x v="1"/>
    <x v="3"/>
    <x v="2"/>
    <n v="8"/>
    <x v="1"/>
    <x v="3"/>
    <x v="1"/>
    <x v="1"/>
    <n v="3356447.1493499991"/>
  </r>
  <r>
    <x v="1"/>
    <x v="1"/>
    <x v="3"/>
    <x v="3"/>
    <n v="9"/>
    <x v="1"/>
    <x v="3"/>
    <x v="1"/>
    <x v="1"/>
    <n v="2922918.5306499992"/>
  </r>
  <r>
    <x v="1"/>
    <x v="1"/>
    <x v="3"/>
    <x v="4"/>
    <n v="10"/>
    <x v="1"/>
    <x v="3"/>
    <x v="1"/>
    <x v="1"/>
    <n v="2583765.4304499994"/>
  </r>
  <r>
    <x v="1"/>
    <x v="1"/>
    <x v="3"/>
    <x v="5"/>
    <n v="11"/>
    <x v="1"/>
    <x v="3"/>
    <x v="1"/>
    <x v="1"/>
    <n v="2838411.9507499994"/>
  </r>
  <r>
    <x v="1"/>
    <x v="1"/>
    <x v="3"/>
    <x v="6"/>
    <n v="12"/>
    <x v="1"/>
    <x v="3"/>
    <x v="1"/>
    <x v="1"/>
    <n v="2419259.2661999995"/>
  </r>
  <r>
    <x v="1"/>
    <x v="1"/>
    <x v="3"/>
    <x v="7"/>
    <n v="1"/>
    <x v="1"/>
    <x v="3"/>
    <x v="1"/>
    <x v="1"/>
    <n v="3700649.1353999986"/>
  </r>
  <r>
    <x v="1"/>
    <x v="1"/>
    <x v="3"/>
    <x v="8"/>
    <n v="2"/>
    <x v="1"/>
    <x v="3"/>
    <x v="1"/>
    <x v="1"/>
    <n v="3768912.5491499985"/>
  </r>
  <r>
    <x v="1"/>
    <x v="1"/>
    <x v="3"/>
    <x v="9"/>
    <n v="3"/>
    <x v="1"/>
    <x v="3"/>
    <x v="1"/>
    <x v="1"/>
    <n v="3380705.7799499989"/>
  </r>
  <r>
    <x v="1"/>
    <x v="1"/>
    <x v="3"/>
    <x v="10"/>
    <n v="4"/>
    <x v="1"/>
    <x v="3"/>
    <x v="1"/>
    <x v="1"/>
    <n v="3586047.5391999991"/>
  </r>
  <r>
    <x v="1"/>
    <x v="1"/>
    <x v="3"/>
    <x v="11"/>
    <n v="5"/>
    <x v="1"/>
    <x v="3"/>
    <x v="1"/>
    <x v="1"/>
    <n v="3032362.88845"/>
  </r>
  <r>
    <x v="1"/>
    <x v="1"/>
    <x v="3"/>
    <x v="12"/>
    <n v="6"/>
    <x v="1"/>
    <x v="3"/>
    <x v="1"/>
    <x v="1"/>
    <n v="3079299.10885"/>
  </r>
  <r>
    <x v="1"/>
    <x v="2"/>
    <x v="1"/>
    <x v="1"/>
    <n v="7"/>
    <x v="2"/>
    <x v="4"/>
    <x v="3"/>
    <x v="1"/>
    <n v="593751.84077137313"/>
  </r>
  <r>
    <x v="1"/>
    <x v="2"/>
    <x v="1"/>
    <x v="2"/>
    <n v="8"/>
    <x v="2"/>
    <x v="4"/>
    <x v="3"/>
    <x v="1"/>
    <n v="820393.03401412489"/>
  </r>
  <r>
    <x v="1"/>
    <x v="2"/>
    <x v="1"/>
    <x v="3"/>
    <n v="9"/>
    <x v="2"/>
    <x v="4"/>
    <x v="3"/>
    <x v="1"/>
    <n v="642291.58212862327"/>
  </r>
  <r>
    <x v="1"/>
    <x v="2"/>
    <x v="1"/>
    <x v="4"/>
    <n v="10"/>
    <x v="2"/>
    <x v="4"/>
    <x v="3"/>
    <x v="1"/>
    <n v="609639.97288837493"/>
  </r>
  <r>
    <x v="1"/>
    <x v="2"/>
    <x v="1"/>
    <x v="5"/>
    <n v="11"/>
    <x v="2"/>
    <x v="4"/>
    <x v="3"/>
    <x v="1"/>
    <n v="626073.16897124995"/>
  </r>
  <r>
    <x v="1"/>
    <x v="2"/>
    <x v="1"/>
    <x v="6"/>
    <n v="12"/>
    <x v="2"/>
    <x v="4"/>
    <x v="3"/>
    <x v="1"/>
    <n v="602153.37789750006"/>
  </r>
  <r>
    <x v="1"/>
    <x v="2"/>
    <x v="1"/>
    <x v="7"/>
    <n v="1"/>
    <x v="2"/>
    <x v="4"/>
    <x v="3"/>
    <x v="1"/>
    <n v="1146143.9846999997"/>
  </r>
  <r>
    <x v="1"/>
    <x v="2"/>
    <x v="1"/>
    <x v="8"/>
    <n v="2"/>
    <x v="2"/>
    <x v="4"/>
    <x v="3"/>
    <x v="1"/>
    <n v="964931.83751249989"/>
  </r>
  <r>
    <x v="1"/>
    <x v="2"/>
    <x v="1"/>
    <x v="9"/>
    <n v="3"/>
    <x v="2"/>
    <x v="4"/>
    <x v="3"/>
    <x v="1"/>
    <n v="962733.95790000004"/>
  </r>
  <r>
    <x v="1"/>
    <x v="2"/>
    <x v="1"/>
    <x v="10"/>
    <n v="4"/>
    <x v="2"/>
    <x v="4"/>
    <x v="3"/>
    <x v="1"/>
    <n v="964825.21760624985"/>
  </r>
  <r>
    <x v="1"/>
    <x v="2"/>
    <x v="1"/>
    <x v="11"/>
    <n v="5"/>
    <x v="2"/>
    <x v="4"/>
    <x v="3"/>
    <x v="1"/>
    <n v="1024534.78359375"/>
  </r>
  <r>
    <x v="1"/>
    <x v="2"/>
    <x v="1"/>
    <x v="12"/>
    <n v="6"/>
    <x v="2"/>
    <x v="4"/>
    <x v="3"/>
    <x v="1"/>
    <n v="1168045.22566875"/>
  </r>
  <r>
    <x v="1"/>
    <x v="2"/>
    <x v="1"/>
    <x v="1"/>
    <n v="7"/>
    <x v="2"/>
    <x v="5"/>
    <x v="4"/>
    <x v="1"/>
    <n v="276807.38497499918"/>
  </r>
  <r>
    <x v="1"/>
    <x v="2"/>
    <x v="1"/>
    <x v="2"/>
    <n v="8"/>
    <x v="2"/>
    <x v="5"/>
    <x v="4"/>
    <x v="1"/>
    <n v="382467.614925"/>
  </r>
  <r>
    <x v="1"/>
    <x v="2"/>
    <x v="1"/>
    <x v="3"/>
    <n v="9"/>
    <x v="2"/>
    <x v="5"/>
    <x v="4"/>
    <x v="1"/>
    <n v="299436.63502499921"/>
  </r>
  <r>
    <x v="1"/>
    <x v="2"/>
    <x v="1"/>
    <x v="4"/>
    <n v="10"/>
    <x v="2"/>
    <x v="5"/>
    <x v="4"/>
    <x v="1"/>
    <n v="284214.43957499997"/>
  </r>
  <r>
    <x v="1"/>
    <x v="2"/>
    <x v="1"/>
    <x v="5"/>
    <n v="11"/>
    <x v="2"/>
    <x v="5"/>
    <x v="4"/>
    <x v="1"/>
    <n v="291875.60325000004"/>
  </r>
  <r>
    <x v="1"/>
    <x v="2"/>
    <x v="1"/>
    <x v="6"/>
    <n v="12"/>
    <x v="2"/>
    <x v="5"/>
    <x v="4"/>
    <x v="1"/>
    <n v="280724.18550000002"/>
  </r>
  <r>
    <x v="1"/>
    <x v="2"/>
    <x v="1"/>
    <x v="7"/>
    <n v="1"/>
    <x v="2"/>
    <x v="5"/>
    <x v="4"/>
    <x v="1"/>
    <n v="534332.85999999987"/>
  </r>
  <r>
    <x v="1"/>
    <x v="2"/>
    <x v="1"/>
    <x v="8"/>
    <n v="2"/>
    <x v="2"/>
    <x v="5"/>
    <x v="4"/>
    <x v="1"/>
    <n v="449851.67249999999"/>
  </r>
  <r>
    <x v="1"/>
    <x v="2"/>
    <x v="1"/>
    <x v="9"/>
    <n v="3"/>
    <x v="2"/>
    <x v="5"/>
    <x v="4"/>
    <x v="1"/>
    <n v="448827.02"/>
  </r>
  <r>
    <x v="1"/>
    <x v="2"/>
    <x v="1"/>
    <x v="10"/>
    <n v="4"/>
    <x v="2"/>
    <x v="5"/>
    <x v="4"/>
    <x v="1"/>
    <n v="449801.96625"/>
  </r>
  <r>
    <x v="1"/>
    <x v="2"/>
    <x v="1"/>
    <x v="11"/>
    <n v="5"/>
    <x v="2"/>
    <x v="5"/>
    <x v="4"/>
    <x v="1"/>
    <n v="477638.59375"/>
  </r>
  <r>
    <x v="1"/>
    <x v="2"/>
    <x v="1"/>
    <x v="12"/>
    <n v="6"/>
    <x v="2"/>
    <x v="5"/>
    <x v="4"/>
    <x v="1"/>
    <n v="544543.22875000001"/>
  </r>
  <r>
    <x v="1"/>
    <x v="2"/>
    <x v="1"/>
    <x v="1"/>
    <n v="7"/>
    <x v="2"/>
    <x v="5"/>
    <x v="5"/>
    <x v="1"/>
    <n v="415211.07746249868"/>
  </r>
  <r>
    <x v="1"/>
    <x v="2"/>
    <x v="1"/>
    <x v="2"/>
    <n v="8"/>
    <x v="2"/>
    <x v="5"/>
    <x v="5"/>
    <x v="1"/>
    <n v="573701.42238750006"/>
  </r>
  <r>
    <x v="1"/>
    <x v="2"/>
    <x v="1"/>
    <x v="3"/>
    <n v="9"/>
    <x v="2"/>
    <x v="5"/>
    <x v="5"/>
    <x v="1"/>
    <n v="449154.95253749873"/>
  </r>
  <r>
    <x v="1"/>
    <x v="2"/>
    <x v="1"/>
    <x v="4"/>
    <n v="10"/>
    <x v="2"/>
    <x v="5"/>
    <x v="5"/>
    <x v="1"/>
    <n v="426321.65936249989"/>
  </r>
  <r>
    <x v="1"/>
    <x v="2"/>
    <x v="1"/>
    <x v="5"/>
    <n v="11"/>
    <x v="2"/>
    <x v="5"/>
    <x v="5"/>
    <x v="1"/>
    <n v="437813.40487499995"/>
  </r>
  <r>
    <x v="1"/>
    <x v="2"/>
    <x v="1"/>
    <x v="6"/>
    <n v="12"/>
    <x v="2"/>
    <x v="5"/>
    <x v="5"/>
    <x v="1"/>
    <n v="421086.27824999997"/>
  </r>
  <r>
    <x v="1"/>
    <x v="2"/>
    <x v="1"/>
    <x v="7"/>
    <n v="1"/>
    <x v="2"/>
    <x v="5"/>
    <x v="5"/>
    <x v="1"/>
    <n v="801499.2899999998"/>
  </r>
  <r>
    <x v="1"/>
    <x v="2"/>
    <x v="1"/>
    <x v="8"/>
    <n v="2"/>
    <x v="2"/>
    <x v="5"/>
    <x v="5"/>
    <x v="1"/>
    <n v="674777.50874999992"/>
  </r>
  <r>
    <x v="1"/>
    <x v="2"/>
    <x v="1"/>
    <x v="9"/>
    <n v="3"/>
    <x v="2"/>
    <x v="5"/>
    <x v="5"/>
    <x v="1"/>
    <n v="673240.53"/>
  </r>
  <r>
    <x v="1"/>
    <x v="2"/>
    <x v="1"/>
    <x v="10"/>
    <n v="4"/>
    <x v="2"/>
    <x v="5"/>
    <x v="5"/>
    <x v="1"/>
    <n v="674702.94937499997"/>
  </r>
  <r>
    <x v="1"/>
    <x v="2"/>
    <x v="1"/>
    <x v="11"/>
    <n v="5"/>
    <x v="2"/>
    <x v="5"/>
    <x v="5"/>
    <x v="1"/>
    <n v="716457.890625"/>
  </r>
  <r>
    <x v="1"/>
    <x v="2"/>
    <x v="1"/>
    <x v="12"/>
    <n v="6"/>
    <x v="2"/>
    <x v="5"/>
    <x v="5"/>
    <x v="1"/>
    <n v="816814.8431249999"/>
  </r>
  <r>
    <x v="1"/>
    <x v="2"/>
    <x v="1"/>
    <x v="1"/>
    <n v="7"/>
    <x v="2"/>
    <x v="6"/>
    <x v="6"/>
    <x v="1"/>
    <n v="360688.41072499886"/>
  </r>
  <r>
    <x v="1"/>
    <x v="2"/>
    <x v="1"/>
    <x v="2"/>
    <n v="8"/>
    <x v="2"/>
    <x v="6"/>
    <x v="6"/>
    <x v="1"/>
    <n v="498366.89217499993"/>
  </r>
  <r>
    <x v="1"/>
    <x v="2"/>
    <x v="1"/>
    <x v="3"/>
    <n v="9"/>
    <x v="2"/>
    <x v="6"/>
    <x v="6"/>
    <x v="1"/>
    <n v="390175.00927499885"/>
  </r>
  <r>
    <x v="1"/>
    <x v="2"/>
    <x v="1"/>
    <x v="4"/>
    <n v="10"/>
    <x v="2"/>
    <x v="6"/>
    <x v="6"/>
    <x v="1"/>
    <n v="370340.02732499992"/>
  </r>
  <r>
    <x v="1"/>
    <x v="2"/>
    <x v="1"/>
    <x v="5"/>
    <n v="11"/>
    <x v="2"/>
    <x v="6"/>
    <x v="6"/>
    <x v="1"/>
    <n v="380322.75574999995"/>
  </r>
  <r>
    <x v="1"/>
    <x v="2"/>
    <x v="1"/>
    <x v="6"/>
    <n v="12"/>
    <x v="2"/>
    <x v="6"/>
    <x v="6"/>
    <x v="1"/>
    <n v="365792.12049999996"/>
  </r>
  <r>
    <x v="1"/>
    <x v="2"/>
    <x v="1"/>
    <x v="7"/>
    <n v="1"/>
    <x v="2"/>
    <x v="6"/>
    <x v="6"/>
    <x v="1"/>
    <n v="459526.25959999987"/>
  </r>
  <r>
    <x v="1"/>
    <x v="2"/>
    <x v="1"/>
    <x v="8"/>
    <n v="2"/>
    <x v="2"/>
    <x v="6"/>
    <x v="6"/>
    <x v="1"/>
    <n v="386872.43834999995"/>
  </r>
  <r>
    <x v="1"/>
    <x v="2"/>
    <x v="1"/>
    <x v="9"/>
    <n v="3"/>
    <x v="2"/>
    <x v="6"/>
    <x v="6"/>
    <x v="1"/>
    <n v="385991.23719999997"/>
  </r>
  <r>
    <x v="1"/>
    <x v="2"/>
    <x v="1"/>
    <x v="10"/>
    <n v="4"/>
    <x v="2"/>
    <x v="6"/>
    <x v="6"/>
    <x v="1"/>
    <n v="386829.69097499992"/>
  </r>
  <r>
    <x v="1"/>
    <x v="2"/>
    <x v="1"/>
    <x v="11"/>
    <n v="5"/>
    <x v="2"/>
    <x v="6"/>
    <x v="6"/>
    <x v="1"/>
    <n v="410769.19062499999"/>
  </r>
  <r>
    <x v="1"/>
    <x v="2"/>
    <x v="1"/>
    <x v="12"/>
    <n v="6"/>
    <x v="2"/>
    <x v="6"/>
    <x v="6"/>
    <x v="1"/>
    <n v="468307.17672499991"/>
  </r>
  <r>
    <x v="1"/>
    <x v="2"/>
    <x v="1"/>
    <x v="1"/>
    <n v="7"/>
    <x v="2"/>
    <x v="6"/>
    <x v="7"/>
    <x v="1"/>
    <n v="226478.76952499934"/>
  </r>
  <r>
    <x v="1"/>
    <x v="2"/>
    <x v="1"/>
    <x v="2"/>
    <n v="8"/>
    <x v="2"/>
    <x v="6"/>
    <x v="7"/>
    <x v="1"/>
    <n v="312928.04857500002"/>
  </r>
  <r>
    <x v="1"/>
    <x v="2"/>
    <x v="1"/>
    <x v="3"/>
    <n v="9"/>
    <x v="2"/>
    <x v="6"/>
    <x v="7"/>
    <x v="1"/>
    <n v="244993.61047499935"/>
  </r>
  <r>
    <x v="1"/>
    <x v="2"/>
    <x v="1"/>
    <x v="4"/>
    <n v="10"/>
    <x v="2"/>
    <x v="6"/>
    <x v="7"/>
    <x v="1"/>
    <n v="232539.08692499998"/>
  </r>
  <r>
    <x v="1"/>
    <x v="2"/>
    <x v="1"/>
    <x v="5"/>
    <n v="11"/>
    <x v="2"/>
    <x v="6"/>
    <x v="7"/>
    <x v="1"/>
    <n v="238807.31175000002"/>
  </r>
  <r>
    <x v="1"/>
    <x v="2"/>
    <x v="1"/>
    <x v="6"/>
    <n v="12"/>
    <x v="2"/>
    <x v="6"/>
    <x v="7"/>
    <x v="1"/>
    <n v="229683.42450000002"/>
  </r>
  <r>
    <x v="1"/>
    <x v="2"/>
    <x v="1"/>
    <x v="7"/>
    <n v="1"/>
    <x v="2"/>
    <x v="6"/>
    <x v="7"/>
    <x v="1"/>
    <n v="288539.74439999997"/>
  </r>
  <r>
    <x v="1"/>
    <x v="2"/>
    <x v="1"/>
    <x v="8"/>
    <n v="2"/>
    <x v="2"/>
    <x v="6"/>
    <x v="7"/>
    <x v="1"/>
    <n v="242919.90315"/>
  </r>
  <r>
    <x v="1"/>
    <x v="2"/>
    <x v="1"/>
    <x v="9"/>
    <n v="3"/>
    <x v="2"/>
    <x v="6"/>
    <x v="7"/>
    <x v="1"/>
    <n v="242366.59080000003"/>
  </r>
  <r>
    <x v="1"/>
    <x v="2"/>
    <x v="1"/>
    <x v="10"/>
    <n v="4"/>
    <x v="2"/>
    <x v="6"/>
    <x v="7"/>
    <x v="1"/>
    <n v="242893.06177500001"/>
  </r>
  <r>
    <x v="1"/>
    <x v="2"/>
    <x v="1"/>
    <x v="11"/>
    <n v="5"/>
    <x v="2"/>
    <x v="6"/>
    <x v="7"/>
    <x v="1"/>
    <n v="257924.84062500004"/>
  </r>
  <r>
    <x v="1"/>
    <x v="2"/>
    <x v="1"/>
    <x v="12"/>
    <n v="6"/>
    <x v="2"/>
    <x v="6"/>
    <x v="7"/>
    <x v="1"/>
    <n v="294053.34352500003"/>
  </r>
  <r>
    <x v="1"/>
    <x v="2"/>
    <x v="1"/>
    <x v="1"/>
    <n v="7"/>
    <x v="2"/>
    <x v="6"/>
    <x v="8"/>
    <x v="1"/>
    <n v="255837.1285374992"/>
  </r>
  <r>
    <x v="1"/>
    <x v="2"/>
    <x v="1"/>
    <x v="2"/>
    <n v="8"/>
    <x v="2"/>
    <x v="6"/>
    <x v="8"/>
    <x v="1"/>
    <n v="353492.79561249999"/>
  </r>
  <r>
    <x v="1"/>
    <x v="2"/>
    <x v="1"/>
    <x v="3"/>
    <n v="9"/>
    <x v="2"/>
    <x v="6"/>
    <x v="8"/>
    <x v="1"/>
    <n v="276752.04146249924"/>
  </r>
  <r>
    <x v="1"/>
    <x v="2"/>
    <x v="1"/>
    <x v="4"/>
    <n v="10"/>
    <x v="2"/>
    <x v="6"/>
    <x v="8"/>
    <x v="1"/>
    <n v="262683.04263749992"/>
  </r>
  <r>
    <x v="1"/>
    <x v="2"/>
    <x v="1"/>
    <x v="5"/>
    <n v="11"/>
    <x v="2"/>
    <x v="6"/>
    <x v="8"/>
    <x v="1"/>
    <n v="269763.81512500002"/>
  </r>
  <r>
    <x v="1"/>
    <x v="2"/>
    <x v="1"/>
    <x v="6"/>
    <n v="12"/>
    <x v="2"/>
    <x v="6"/>
    <x v="8"/>
    <x v="1"/>
    <n v="259457.20175000001"/>
  </r>
  <r>
    <x v="1"/>
    <x v="2"/>
    <x v="1"/>
    <x v="7"/>
    <n v="1"/>
    <x v="2"/>
    <x v="6"/>
    <x v="8"/>
    <x v="1"/>
    <n v="325943.04459999991"/>
  </r>
  <r>
    <x v="1"/>
    <x v="2"/>
    <x v="1"/>
    <x v="8"/>
    <n v="2"/>
    <x v="2"/>
    <x v="6"/>
    <x v="8"/>
    <x v="1"/>
    <n v="274409.52022499999"/>
  </r>
  <r>
    <x v="1"/>
    <x v="2"/>
    <x v="1"/>
    <x v="9"/>
    <n v="3"/>
    <x v="2"/>
    <x v="6"/>
    <x v="8"/>
    <x v="1"/>
    <n v="273784.48220000003"/>
  </r>
  <r>
    <x v="1"/>
    <x v="2"/>
    <x v="1"/>
    <x v="10"/>
    <n v="4"/>
    <x v="2"/>
    <x v="6"/>
    <x v="8"/>
    <x v="1"/>
    <n v="274379.19941249996"/>
  </r>
  <r>
    <x v="1"/>
    <x v="2"/>
    <x v="1"/>
    <x v="11"/>
    <n v="5"/>
    <x v="2"/>
    <x v="6"/>
    <x v="8"/>
    <x v="1"/>
    <n v="291359.54218749999"/>
  </r>
  <r>
    <x v="1"/>
    <x v="2"/>
    <x v="1"/>
    <x v="12"/>
    <n v="6"/>
    <x v="2"/>
    <x v="6"/>
    <x v="8"/>
    <x v="1"/>
    <n v="332171.36953749997"/>
  </r>
  <r>
    <x v="1"/>
    <x v="2"/>
    <x v="1"/>
    <x v="1"/>
    <n v="7"/>
    <x v="2"/>
    <x v="6"/>
    <x v="9"/>
    <x v="1"/>
    <n v="176150.15407499947"/>
  </r>
  <r>
    <x v="1"/>
    <x v="2"/>
    <x v="1"/>
    <x v="2"/>
    <n v="8"/>
    <x v="2"/>
    <x v="6"/>
    <x v="9"/>
    <x v="1"/>
    <n v="243388.48222500001"/>
  </r>
  <r>
    <x v="1"/>
    <x v="2"/>
    <x v="1"/>
    <x v="3"/>
    <n v="9"/>
    <x v="2"/>
    <x v="6"/>
    <x v="9"/>
    <x v="1"/>
    <n v="190550.58592499947"/>
  </r>
  <r>
    <x v="1"/>
    <x v="2"/>
    <x v="1"/>
    <x v="4"/>
    <n v="10"/>
    <x v="2"/>
    <x v="6"/>
    <x v="9"/>
    <x v="1"/>
    <n v="180863.73427499997"/>
  </r>
  <r>
    <x v="1"/>
    <x v="2"/>
    <x v="1"/>
    <x v="5"/>
    <n v="11"/>
    <x v="2"/>
    <x v="6"/>
    <x v="9"/>
    <x v="1"/>
    <n v="185739.02025"/>
  </r>
  <r>
    <x v="1"/>
    <x v="2"/>
    <x v="1"/>
    <x v="6"/>
    <n v="12"/>
    <x v="2"/>
    <x v="6"/>
    <x v="9"/>
    <x v="1"/>
    <n v="178642.66350000002"/>
  </r>
  <r>
    <x v="1"/>
    <x v="2"/>
    <x v="1"/>
    <x v="7"/>
    <n v="1"/>
    <x v="2"/>
    <x v="6"/>
    <x v="9"/>
    <x v="1"/>
    <n v="224419.80119999996"/>
  </r>
  <r>
    <x v="1"/>
    <x v="2"/>
    <x v="1"/>
    <x v="8"/>
    <n v="2"/>
    <x v="2"/>
    <x v="6"/>
    <x v="9"/>
    <x v="1"/>
    <n v="188937.70244999998"/>
  </r>
  <r>
    <x v="1"/>
    <x v="2"/>
    <x v="1"/>
    <x v="9"/>
    <n v="3"/>
    <x v="2"/>
    <x v="6"/>
    <x v="9"/>
    <x v="1"/>
    <n v="188507.34840000002"/>
  </r>
  <r>
    <x v="1"/>
    <x v="2"/>
    <x v="1"/>
    <x v="10"/>
    <n v="4"/>
    <x v="2"/>
    <x v="6"/>
    <x v="9"/>
    <x v="1"/>
    <n v="188916.82582500001"/>
  </r>
  <r>
    <x v="1"/>
    <x v="2"/>
    <x v="1"/>
    <x v="11"/>
    <n v="5"/>
    <x v="2"/>
    <x v="6"/>
    <x v="9"/>
    <x v="1"/>
    <n v="200608.20937500001"/>
  </r>
  <r>
    <x v="1"/>
    <x v="2"/>
    <x v="1"/>
    <x v="12"/>
    <n v="6"/>
    <x v="2"/>
    <x v="6"/>
    <x v="9"/>
    <x v="1"/>
    <n v="228708.15607500001"/>
  </r>
  <r>
    <x v="1"/>
    <x v="2"/>
    <x v="1"/>
    <x v="1"/>
    <n v="7"/>
    <x v="2"/>
    <x v="7"/>
    <x v="10"/>
    <x v="1"/>
    <n v="1153364.1040624965"/>
  </r>
  <r>
    <x v="1"/>
    <x v="2"/>
    <x v="1"/>
    <x v="2"/>
    <n v="8"/>
    <x v="2"/>
    <x v="7"/>
    <x v="10"/>
    <x v="1"/>
    <n v="1593615.0621875001"/>
  </r>
  <r>
    <x v="1"/>
    <x v="2"/>
    <x v="1"/>
    <x v="3"/>
    <n v="9"/>
    <x v="2"/>
    <x v="7"/>
    <x v="10"/>
    <x v="1"/>
    <n v="1247652.6459374966"/>
  </r>
  <r>
    <x v="1"/>
    <x v="2"/>
    <x v="1"/>
    <x v="4"/>
    <n v="10"/>
    <x v="2"/>
    <x v="7"/>
    <x v="10"/>
    <x v="1"/>
    <n v="1184226.8315625"/>
  </r>
  <r>
    <x v="1"/>
    <x v="2"/>
    <x v="1"/>
    <x v="5"/>
    <n v="11"/>
    <x v="2"/>
    <x v="7"/>
    <x v="10"/>
    <x v="1"/>
    <n v="1216148.346875"/>
  </r>
  <r>
    <x v="1"/>
    <x v="2"/>
    <x v="1"/>
    <x v="6"/>
    <n v="12"/>
    <x v="2"/>
    <x v="7"/>
    <x v="10"/>
    <x v="1"/>
    <n v="1169684.1062500002"/>
  </r>
  <r>
    <x v="1"/>
    <x v="2"/>
    <x v="1"/>
    <x v="7"/>
    <n v="1"/>
    <x v="2"/>
    <x v="7"/>
    <x v="10"/>
    <x v="1"/>
    <n v="1469415.3649999998"/>
  </r>
  <r>
    <x v="1"/>
    <x v="2"/>
    <x v="1"/>
    <x v="8"/>
    <n v="2"/>
    <x v="2"/>
    <x v="7"/>
    <x v="10"/>
    <x v="1"/>
    <n v="1237092.099375"/>
  </r>
  <r>
    <x v="1"/>
    <x v="2"/>
    <x v="1"/>
    <x v="9"/>
    <n v="3"/>
    <x v="2"/>
    <x v="7"/>
    <x v="10"/>
    <x v="1"/>
    <n v="1234274.3050000002"/>
  </r>
  <r>
    <x v="1"/>
    <x v="2"/>
    <x v="1"/>
    <x v="10"/>
    <n v="4"/>
    <x v="2"/>
    <x v="7"/>
    <x v="10"/>
    <x v="1"/>
    <n v="1236955.4071875"/>
  </r>
  <r>
    <x v="1"/>
    <x v="2"/>
    <x v="1"/>
    <x v="11"/>
    <n v="5"/>
    <x v="2"/>
    <x v="7"/>
    <x v="10"/>
    <x v="1"/>
    <n v="1313506.1328125"/>
  </r>
  <r>
    <x v="1"/>
    <x v="2"/>
    <x v="1"/>
    <x v="12"/>
    <n v="6"/>
    <x v="2"/>
    <x v="7"/>
    <x v="10"/>
    <x v="1"/>
    <n v="1497493.8790625001"/>
  </r>
  <r>
    <x v="1"/>
    <x v="2"/>
    <x v="2"/>
    <x v="1"/>
    <n v="7"/>
    <x v="2"/>
    <x v="4"/>
    <x v="3"/>
    <x v="1"/>
    <n v="2533034.5131168002"/>
  </r>
  <r>
    <x v="1"/>
    <x v="2"/>
    <x v="2"/>
    <x v="2"/>
    <n v="8"/>
    <x v="2"/>
    <x v="4"/>
    <x v="3"/>
    <x v="1"/>
    <n v="3051574.1625600001"/>
  </r>
  <r>
    <x v="1"/>
    <x v="2"/>
    <x v="2"/>
    <x v="3"/>
    <n v="9"/>
    <x v="2"/>
    <x v="4"/>
    <x v="3"/>
    <x v="1"/>
    <n v="3084202.7580672004"/>
  </r>
  <r>
    <x v="1"/>
    <x v="2"/>
    <x v="2"/>
    <x v="4"/>
    <n v="10"/>
    <x v="2"/>
    <x v="4"/>
    <x v="3"/>
    <x v="1"/>
    <n v="4135202.765971201"/>
  </r>
  <r>
    <x v="1"/>
    <x v="2"/>
    <x v="2"/>
    <x v="5"/>
    <n v="11"/>
    <x v="2"/>
    <x v="4"/>
    <x v="3"/>
    <x v="1"/>
    <n v="4473275.8948415993"/>
  </r>
  <r>
    <x v="1"/>
    <x v="2"/>
    <x v="2"/>
    <x v="6"/>
    <n v="12"/>
    <x v="2"/>
    <x v="4"/>
    <x v="3"/>
    <x v="1"/>
    <n v="3464957.9260800011"/>
  </r>
  <r>
    <x v="1"/>
    <x v="2"/>
    <x v="2"/>
    <x v="7"/>
    <n v="1"/>
    <x v="2"/>
    <x v="4"/>
    <x v="3"/>
    <x v="1"/>
    <n v="4049642.8266000003"/>
  </r>
  <r>
    <x v="1"/>
    <x v="2"/>
    <x v="2"/>
    <x v="8"/>
    <n v="2"/>
    <x v="2"/>
    <x v="4"/>
    <x v="3"/>
    <x v="1"/>
    <n v="4767948.2214000002"/>
  </r>
  <r>
    <x v="1"/>
    <x v="2"/>
    <x v="2"/>
    <x v="9"/>
    <n v="3"/>
    <x v="2"/>
    <x v="4"/>
    <x v="3"/>
    <x v="1"/>
    <n v="4346722.8083999995"/>
  </r>
  <r>
    <x v="1"/>
    <x v="2"/>
    <x v="2"/>
    <x v="10"/>
    <n v="4"/>
    <x v="2"/>
    <x v="4"/>
    <x v="3"/>
    <x v="1"/>
    <n v="4671541.1274000006"/>
  </r>
  <r>
    <x v="1"/>
    <x v="2"/>
    <x v="2"/>
    <x v="11"/>
    <n v="5"/>
    <x v="2"/>
    <x v="4"/>
    <x v="3"/>
    <x v="1"/>
    <n v="5478104.6040000012"/>
  </r>
  <r>
    <x v="1"/>
    <x v="2"/>
    <x v="2"/>
    <x v="12"/>
    <n v="6"/>
    <x v="2"/>
    <x v="4"/>
    <x v="3"/>
    <x v="1"/>
    <n v="2269805.1667200001"/>
  </r>
  <r>
    <x v="1"/>
    <x v="2"/>
    <x v="2"/>
    <x v="1"/>
    <n v="7"/>
    <x v="2"/>
    <x v="5"/>
    <x v="4"/>
    <x v="1"/>
    <n v="1266517.2565584001"/>
  </r>
  <r>
    <x v="1"/>
    <x v="2"/>
    <x v="2"/>
    <x v="2"/>
    <n v="8"/>
    <x v="2"/>
    <x v="5"/>
    <x v="4"/>
    <x v="1"/>
    <n v="1525787.08128"/>
  </r>
  <r>
    <x v="1"/>
    <x v="2"/>
    <x v="2"/>
    <x v="3"/>
    <n v="9"/>
    <x v="2"/>
    <x v="5"/>
    <x v="4"/>
    <x v="1"/>
    <n v="1542101.3790336002"/>
  </r>
  <r>
    <x v="1"/>
    <x v="2"/>
    <x v="2"/>
    <x v="4"/>
    <n v="10"/>
    <x v="2"/>
    <x v="5"/>
    <x v="4"/>
    <x v="1"/>
    <n v="2067601.3829856005"/>
  </r>
  <r>
    <x v="1"/>
    <x v="2"/>
    <x v="2"/>
    <x v="5"/>
    <n v="11"/>
    <x v="2"/>
    <x v="5"/>
    <x v="4"/>
    <x v="1"/>
    <n v="2236637.9474207996"/>
  </r>
  <r>
    <x v="1"/>
    <x v="2"/>
    <x v="2"/>
    <x v="6"/>
    <n v="12"/>
    <x v="2"/>
    <x v="5"/>
    <x v="4"/>
    <x v="1"/>
    <n v="1732478.9630400005"/>
  </r>
  <r>
    <x v="1"/>
    <x v="2"/>
    <x v="2"/>
    <x v="7"/>
    <n v="1"/>
    <x v="2"/>
    <x v="5"/>
    <x v="4"/>
    <x v="1"/>
    <n v="2024821.4133000001"/>
  </r>
  <r>
    <x v="1"/>
    <x v="2"/>
    <x v="2"/>
    <x v="8"/>
    <n v="2"/>
    <x v="2"/>
    <x v="5"/>
    <x v="4"/>
    <x v="1"/>
    <n v="2383974.1107000001"/>
  </r>
  <r>
    <x v="1"/>
    <x v="2"/>
    <x v="2"/>
    <x v="9"/>
    <n v="3"/>
    <x v="2"/>
    <x v="5"/>
    <x v="4"/>
    <x v="1"/>
    <n v="2173361.4041999998"/>
  </r>
  <r>
    <x v="1"/>
    <x v="2"/>
    <x v="2"/>
    <x v="10"/>
    <n v="4"/>
    <x v="2"/>
    <x v="5"/>
    <x v="4"/>
    <x v="1"/>
    <n v="2335770.5637000003"/>
  </r>
  <r>
    <x v="1"/>
    <x v="2"/>
    <x v="2"/>
    <x v="11"/>
    <n v="5"/>
    <x v="2"/>
    <x v="5"/>
    <x v="4"/>
    <x v="1"/>
    <n v="2739052.3020000006"/>
  </r>
  <r>
    <x v="1"/>
    <x v="2"/>
    <x v="2"/>
    <x v="12"/>
    <n v="6"/>
    <x v="2"/>
    <x v="5"/>
    <x v="4"/>
    <x v="1"/>
    <n v="1134902.58336"/>
  </r>
  <r>
    <x v="1"/>
    <x v="2"/>
    <x v="2"/>
    <x v="1"/>
    <n v="7"/>
    <x v="2"/>
    <x v="5"/>
    <x v="5"/>
    <x v="1"/>
    <n v="1055431.0471320001"/>
  </r>
  <r>
    <x v="1"/>
    <x v="2"/>
    <x v="2"/>
    <x v="2"/>
    <n v="8"/>
    <x v="2"/>
    <x v="5"/>
    <x v="5"/>
    <x v="1"/>
    <n v="1271489.2344000002"/>
  </r>
  <r>
    <x v="1"/>
    <x v="2"/>
    <x v="2"/>
    <x v="3"/>
    <n v="9"/>
    <x v="2"/>
    <x v="5"/>
    <x v="5"/>
    <x v="1"/>
    <n v="1285084.4825280001"/>
  </r>
  <r>
    <x v="1"/>
    <x v="2"/>
    <x v="2"/>
    <x v="4"/>
    <n v="10"/>
    <x v="2"/>
    <x v="5"/>
    <x v="5"/>
    <x v="1"/>
    <n v="1723001.1524880002"/>
  </r>
  <r>
    <x v="1"/>
    <x v="2"/>
    <x v="2"/>
    <x v="5"/>
    <n v="11"/>
    <x v="2"/>
    <x v="5"/>
    <x v="5"/>
    <x v="1"/>
    <n v="1863864.9561839998"/>
  </r>
  <r>
    <x v="1"/>
    <x v="2"/>
    <x v="2"/>
    <x v="6"/>
    <n v="12"/>
    <x v="2"/>
    <x v="5"/>
    <x v="5"/>
    <x v="1"/>
    <n v="1443732.4692000004"/>
  </r>
  <r>
    <x v="1"/>
    <x v="2"/>
    <x v="2"/>
    <x v="7"/>
    <n v="1"/>
    <x v="2"/>
    <x v="5"/>
    <x v="5"/>
    <x v="1"/>
    <n v="1687351.1777500003"/>
  </r>
  <r>
    <x v="1"/>
    <x v="2"/>
    <x v="2"/>
    <x v="8"/>
    <n v="2"/>
    <x v="2"/>
    <x v="5"/>
    <x v="5"/>
    <x v="1"/>
    <n v="1986645.0922500002"/>
  </r>
  <r>
    <x v="1"/>
    <x v="2"/>
    <x v="2"/>
    <x v="9"/>
    <n v="3"/>
    <x v="2"/>
    <x v="5"/>
    <x v="5"/>
    <x v="1"/>
    <n v="1811134.5035000001"/>
  </r>
  <r>
    <x v="1"/>
    <x v="2"/>
    <x v="2"/>
    <x v="10"/>
    <n v="4"/>
    <x v="2"/>
    <x v="5"/>
    <x v="5"/>
    <x v="1"/>
    <n v="1946475.4697500004"/>
  </r>
  <r>
    <x v="1"/>
    <x v="2"/>
    <x v="2"/>
    <x v="11"/>
    <n v="5"/>
    <x v="2"/>
    <x v="5"/>
    <x v="5"/>
    <x v="1"/>
    <n v="2282543.5850000004"/>
  </r>
  <r>
    <x v="1"/>
    <x v="2"/>
    <x v="2"/>
    <x v="12"/>
    <n v="6"/>
    <x v="2"/>
    <x v="5"/>
    <x v="5"/>
    <x v="1"/>
    <n v="945752.15280000004"/>
  </r>
  <r>
    <x v="1"/>
    <x v="2"/>
    <x v="2"/>
    <x v="1"/>
    <n v="7"/>
    <x v="2"/>
    <x v="6"/>
    <x v="6"/>
    <x v="1"/>
    <n v="996326.908492608"/>
  </r>
  <r>
    <x v="1"/>
    <x v="2"/>
    <x v="2"/>
    <x v="2"/>
    <n v="8"/>
    <x v="2"/>
    <x v="6"/>
    <x v="6"/>
    <x v="1"/>
    <n v="1200285.8372736"/>
  </r>
  <r>
    <x v="1"/>
    <x v="2"/>
    <x v="2"/>
    <x v="3"/>
    <n v="9"/>
    <x v="2"/>
    <x v="6"/>
    <x v="6"/>
    <x v="1"/>
    <n v="1213119.7515064322"/>
  </r>
  <r>
    <x v="1"/>
    <x v="2"/>
    <x v="2"/>
    <x v="4"/>
    <n v="10"/>
    <x v="2"/>
    <x v="6"/>
    <x v="6"/>
    <x v="1"/>
    <n v="1626513.0879486722"/>
  </r>
  <r>
    <x v="1"/>
    <x v="2"/>
    <x v="2"/>
    <x v="5"/>
    <n v="11"/>
    <x v="2"/>
    <x v="6"/>
    <x v="6"/>
    <x v="1"/>
    <n v="1759488.5186376958"/>
  </r>
  <r>
    <x v="1"/>
    <x v="2"/>
    <x v="2"/>
    <x v="6"/>
    <n v="12"/>
    <x v="2"/>
    <x v="6"/>
    <x v="6"/>
    <x v="1"/>
    <n v="1362883.4509248002"/>
  </r>
  <r>
    <x v="1"/>
    <x v="2"/>
    <x v="2"/>
    <x v="7"/>
    <n v="1"/>
    <x v="2"/>
    <x v="6"/>
    <x v="6"/>
    <x v="1"/>
    <n v="1592859.5117959999"/>
  </r>
  <r>
    <x v="1"/>
    <x v="2"/>
    <x v="2"/>
    <x v="8"/>
    <n v="2"/>
    <x v="2"/>
    <x v="6"/>
    <x v="6"/>
    <x v="1"/>
    <n v="1875392.9670840001"/>
  </r>
  <r>
    <x v="1"/>
    <x v="2"/>
    <x v="2"/>
    <x v="9"/>
    <n v="3"/>
    <x v="2"/>
    <x v="6"/>
    <x v="6"/>
    <x v="1"/>
    <n v="1709710.9713039999"/>
  </r>
  <r>
    <x v="1"/>
    <x v="2"/>
    <x v="2"/>
    <x v="10"/>
    <n v="4"/>
    <x v="2"/>
    <x v="6"/>
    <x v="6"/>
    <x v="1"/>
    <n v="1837472.8434440002"/>
  </r>
  <r>
    <x v="1"/>
    <x v="2"/>
    <x v="2"/>
    <x v="11"/>
    <n v="5"/>
    <x v="2"/>
    <x v="6"/>
    <x v="6"/>
    <x v="1"/>
    <n v="2154721.1442400003"/>
  </r>
  <r>
    <x v="1"/>
    <x v="2"/>
    <x v="2"/>
    <x v="12"/>
    <n v="6"/>
    <x v="2"/>
    <x v="6"/>
    <x v="6"/>
    <x v="1"/>
    <n v="892790.0322432"/>
  </r>
  <r>
    <x v="1"/>
    <x v="2"/>
    <x v="2"/>
    <x v="1"/>
    <n v="7"/>
    <x v="2"/>
    <x v="6"/>
    <x v="7"/>
    <x v="1"/>
    <n v="869931.04490880016"/>
  </r>
  <r>
    <x v="1"/>
    <x v="2"/>
    <x v="2"/>
    <x v="2"/>
    <n v="8"/>
    <x v="2"/>
    <x v="6"/>
    <x v="7"/>
    <x v="1"/>
    <n v="1048015.3689600001"/>
  </r>
  <r>
    <x v="1"/>
    <x v="2"/>
    <x v="2"/>
    <x v="3"/>
    <n v="9"/>
    <x v="2"/>
    <x v="6"/>
    <x v="7"/>
    <x v="1"/>
    <n v="1059221.1492352001"/>
  </r>
  <r>
    <x v="1"/>
    <x v="2"/>
    <x v="2"/>
    <x v="4"/>
    <n v="10"/>
    <x v="2"/>
    <x v="6"/>
    <x v="7"/>
    <x v="1"/>
    <n v="1420170.6468992003"/>
  </r>
  <r>
    <x v="1"/>
    <x v="2"/>
    <x v="2"/>
    <x v="5"/>
    <n v="11"/>
    <x v="2"/>
    <x v="6"/>
    <x v="7"/>
    <x v="1"/>
    <n v="1536276.5699455999"/>
  </r>
  <r>
    <x v="1"/>
    <x v="2"/>
    <x v="2"/>
    <x v="6"/>
    <n v="12"/>
    <x v="2"/>
    <x v="6"/>
    <x v="7"/>
    <x v="1"/>
    <n v="785390.46324480022"/>
  </r>
  <r>
    <x v="1"/>
    <x v="2"/>
    <x v="2"/>
    <x v="7"/>
    <n v="1"/>
    <x v="2"/>
    <x v="6"/>
    <x v="7"/>
    <x v="1"/>
    <n v="734335.23255680013"/>
  </r>
  <r>
    <x v="1"/>
    <x v="2"/>
    <x v="2"/>
    <x v="8"/>
    <n v="2"/>
    <x v="2"/>
    <x v="6"/>
    <x v="7"/>
    <x v="1"/>
    <n v="864587.94414720009"/>
  </r>
  <r>
    <x v="1"/>
    <x v="2"/>
    <x v="2"/>
    <x v="9"/>
    <n v="3"/>
    <x v="2"/>
    <x v="6"/>
    <x v="7"/>
    <x v="1"/>
    <n v="788205.73592320003"/>
  </r>
  <r>
    <x v="1"/>
    <x v="2"/>
    <x v="2"/>
    <x v="10"/>
    <n v="4"/>
    <x v="2"/>
    <x v="6"/>
    <x v="7"/>
    <x v="1"/>
    <n v="847106.12443520024"/>
  </r>
  <r>
    <x v="1"/>
    <x v="2"/>
    <x v="2"/>
    <x v="11"/>
    <n v="5"/>
    <x v="2"/>
    <x v="6"/>
    <x v="7"/>
    <x v="1"/>
    <n v="993362.96819200017"/>
  </r>
  <r>
    <x v="1"/>
    <x v="2"/>
    <x v="2"/>
    <x v="12"/>
    <n v="6"/>
    <x v="2"/>
    <x v="6"/>
    <x v="7"/>
    <x v="1"/>
    <n v="514489.17112320004"/>
  </r>
  <r>
    <x v="1"/>
    <x v="2"/>
    <x v="2"/>
    <x v="1"/>
    <n v="7"/>
    <x v="2"/>
    <x v="6"/>
    <x v="8"/>
    <x v="1"/>
    <n v="921103.45931519999"/>
  </r>
  <r>
    <x v="1"/>
    <x v="2"/>
    <x v="2"/>
    <x v="2"/>
    <n v="8"/>
    <x v="2"/>
    <x v="6"/>
    <x v="8"/>
    <x v="1"/>
    <n v="1109663.3318399999"/>
  </r>
  <r>
    <x v="1"/>
    <x v="2"/>
    <x v="2"/>
    <x v="3"/>
    <n v="9"/>
    <x v="2"/>
    <x v="6"/>
    <x v="8"/>
    <x v="1"/>
    <n v="1121528.2756608"/>
  </r>
  <r>
    <x v="1"/>
    <x v="2"/>
    <x v="2"/>
    <x v="4"/>
    <n v="10"/>
    <x v="2"/>
    <x v="6"/>
    <x v="8"/>
    <x v="1"/>
    <n v="1503710.0967168"/>
  </r>
  <r>
    <x v="1"/>
    <x v="2"/>
    <x v="2"/>
    <x v="5"/>
    <n v="11"/>
    <x v="2"/>
    <x v="6"/>
    <x v="8"/>
    <x v="1"/>
    <n v="1626645.7799423998"/>
  </r>
  <r>
    <x v="1"/>
    <x v="2"/>
    <x v="2"/>
    <x v="6"/>
    <n v="12"/>
    <x v="2"/>
    <x v="6"/>
    <x v="8"/>
    <x v="1"/>
    <n v="831589.90225920011"/>
  </r>
  <r>
    <x v="1"/>
    <x v="2"/>
    <x v="2"/>
    <x v="7"/>
    <n v="1"/>
    <x v="2"/>
    <x v="6"/>
    <x v="8"/>
    <x v="1"/>
    <n v="777531.42270720005"/>
  </r>
  <r>
    <x v="1"/>
    <x v="2"/>
    <x v="2"/>
    <x v="8"/>
    <n v="2"/>
    <x v="2"/>
    <x v="6"/>
    <x v="8"/>
    <x v="1"/>
    <n v="915446.05850879999"/>
  </r>
  <r>
    <x v="1"/>
    <x v="2"/>
    <x v="2"/>
    <x v="9"/>
    <n v="3"/>
    <x v="2"/>
    <x v="6"/>
    <x v="8"/>
    <x v="1"/>
    <n v="834570.77921279997"/>
  </r>
  <r>
    <x v="1"/>
    <x v="2"/>
    <x v="2"/>
    <x v="10"/>
    <n v="4"/>
    <x v="2"/>
    <x v="6"/>
    <x v="8"/>
    <x v="1"/>
    <n v="896935.89646080008"/>
  </r>
  <r>
    <x v="1"/>
    <x v="2"/>
    <x v="2"/>
    <x v="11"/>
    <n v="5"/>
    <x v="2"/>
    <x v="6"/>
    <x v="8"/>
    <x v="1"/>
    <n v="1051796.083968"/>
  </r>
  <r>
    <x v="1"/>
    <x v="2"/>
    <x v="2"/>
    <x v="12"/>
    <n v="6"/>
    <x v="2"/>
    <x v="6"/>
    <x v="8"/>
    <x v="1"/>
    <n v="544753.24001279997"/>
  </r>
  <r>
    <x v="1"/>
    <x v="2"/>
    <x v="2"/>
    <x v="1"/>
    <n v="7"/>
    <x v="2"/>
    <x v="6"/>
    <x v="9"/>
    <x v="1"/>
    <n v="498931.04046240001"/>
  </r>
  <r>
    <x v="1"/>
    <x v="2"/>
    <x v="2"/>
    <x v="2"/>
    <n v="8"/>
    <x v="2"/>
    <x v="6"/>
    <x v="9"/>
    <x v="1"/>
    <n v="601067.63808000006"/>
  </r>
  <r>
    <x v="1"/>
    <x v="2"/>
    <x v="2"/>
    <x v="3"/>
    <n v="9"/>
    <x v="2"/>
    <x v="6"/>
    <x v="9"/>
    <x v="1"/>
    <n v="607494.48264960002"/>
  </r>
  <r>
    <x v="1"/>
    <x v="2"/>
    <x v="2"/>
    <x v="4"/>
    <n v="10"/>
    <x v="2"/>
    <x v="6"/>
    <x v="9"/>
    <x v="1"/>
    <n v="814509.63572160015"/>
  </r>
  <r>
    <x v="1"/>
    <x v="2"/>
    <x v="2"/>
    <x v="5"/>
    <n v="11"/>
    <x v="2"/>
    <x v="6"/>
    <x v="9"/>
    <x v="1"/>
    <n v="881099.79746879986"/>
  </r>
  <r>
    <x v="1"/>
    <x v="2"/>
    <x v="2"/>
    <x v="6"/>
    <n v="12"/>
    <x v="2"/>
    <x v="6"/>
    <x v="9"/>
    <x v="1"/>
    <n v="450444.53039040015"/>
  </r>
  <r>
    <x v="1"/>
    <x v="2"/>
    <x v="2"/>
    <x v="7"/>
    <n v="1"/>
    <x v="2"/>
    <x v="6"/>
    <x v="9"/>
    <x v="1"/>
    <n v="421162.85396640003"/>
  </r>
  <r>
    <x v="1"/>
    <x v="2"/>
    <x v="2"/>
    <x v="8"/>
    <n v="2"/>
    <x v="2"/>
    <x v="6"/>
    <x v="9"/>
    <x v="1"/>
    <n v="495866.61502560001"/>
  </r>
  <r>
    <x v="1"/>
    <x v="2"/>
    <x v="2"/>
    <x v="9"/>
    <n v="3"/>
    <x v="2"/>
    <x v="6"/>
    <x v="9"/>
    <x v="1"/>
    <n v="452059.1720736"/>
  </r>
  <r>
    <x v="1"/>
    <x v="2"/>
    <x v="2"/>
    <x v="10"/>
    <n v="4"/>
    <x v="2"/>
    <x v="6"/>
    <x v="9"/>
    <x v="1"/>
    <n v="485840.2772496001"/>
  </r>
  <r>
    <x v="1"/>
    <x v="2"/>
    <x v="2"/>
    <x v="11"/>
    <n v="5"/>
    <x v="2"/>
    <x v="6"/>
    <x v="9"/>
    <x v="1"/>
    <n v="569722.87881600007"/>
  </r>
  <r>
    <x v="1"/>
    <x v="2"/>
    <x v="2"/>
    <x v="12"/>
    <n v="6"/>
    <x v="2"/>
    <x v="6"/>
    <x v="9"/>
    <x v="1"/>
    <n v="295074.67167360004"/>
  </r>
  <r>
    <x v="1"/>
    <x v="2"/>
    <x v="2"/>
    <x v="1"/>
    <n v="7"/>
    <x v="2"/>
    <x v="7"/>
    <x v="10"/>
    <x v="1"/>
    <n v="3198275.9004000002"/>
  </r>
  <r>
    <x v="1"/>
    <x v="2"/>
    <x v="2"/>
    <x v="2"/>
    <n v="8"/>
    <x v="2"/>
    <x v="7"/>
    <x v="10"/>
    <x v="1"/>
    <n v="3852997.68"/>
  </r>
  <r>
    <x v="1"/>
    <x v="2"/>
    <x v="2"/>
    <x v="3"/>
    <n v="9"/>
    <x v="2"/>
    <x v="7"/>
    <x v="10"/>
    <x v="1"/>
    <n v="3894195.4016000004"/>
  </r>
  <r>
    <x v="1"/>
    <x v="2"/>
    <x v="2"/>
    <x v="4"/>
    <n v="10"/>
    <x v="2"/>
    <x v="7"/>
    <x v="10"/>
    <x v="1"/>
    <n v="5221215.6136000007"/>
  </r>
  <r>
    <x v="1"/>
    <x v="2"/>
    <x v="2"/>
    <x v="5"/>
    <n v="11"/>
    <x v="2"/>
    <x v="7"/>
    <x v="10"/>
    <x v="1"/>
    <n v="5648075.6247999994"/>
  </r>
  <r>
    <x v="1"/>
    <x v="2"/>
    <x v="2"/>
    <x v="6"/>
    <n v="12"/>
    <x v="2"/>
    <x v="7"/>
    <x v="10"/>
    <x v="1"/>
    <n v="2887464.9384000008"/>
  </r>
  <r>
    <x v="1"/>
    <x v="2"/>
    <x v="2"/>
    <x v="7"/>
    <n v="1"/>
    <x v="2"/>
    <x v="7"/>
    <x v="10"/>
    <x v="1"/>
    <n v="2699761.8844000003"/>
  </r>
  <r>
    <x v="1"/>
    <x v="2"/>
    <x v="2"/>
    <x v="8"/>
    <n v="2"/>
    <x v="2"/>
    <x v="7"/>
    <x v="10"/>
    <x v="1"/>
    <n v="3178632.1476000003"/>
  </r>
  <r>
    <x v="1"/>
    <x v="2"/>
    <x v="2"/>
    <x v="9"/>
    <n v="3"/>
    <x v="2"/>
    <x v="7"/>
    <x v="10"/>
    <x v="1"/>
    <n v="2897815.2056"/>
  </r>
  <r>
    <x v="1"/>
    <x v="2"/>
    <x v="2"/>
    <x v="10"/>
    <n v="4"/>
    <x v="2"/>
    <x v="7"/>
    <x v="10"/>
    <x v="1"/>
    <n v="3114360.7516000005"/>
  </r>
  <r>
    <x v="1"/>
    <x v="2"/>
    <x v="2"/>
    <x v="11"/>
    <n v="5"/>
    <x v="2"/>
    <x v="7"/>
    <x v="10"/>
    <x v="1"/>
    <n v="3652069.7360000005"/>
  </r>
  <r>
    <x v="1"/>
    <x v="2"/>
    <x v="2"/>
    <x v="12"/>
    <n v="6"/>
    <x v="2"/>
    <x v="7"/>
    <x v="10"/>
    <x v="1"/>
    <n v="1891504.3056000001"/>
  </r>
  <r>
    <x v="1"/>
    <x v="2"/>
    <x v="3"/>
    <x v="1"/>
    <n v="7"/>
    <x v="2"/>
    <x v="4"/>
    <x v="3"/>
    <x v="1"/>
    <n v="1625596.3356633"/>
  </r>
  <r>
    <x v="1"/>
    <x v="2"/>
    <x v="3"/>
    <x v="2"/>
    <n v="8"/>
    <x v="2"/>
    <x v="4"/>
    <x v="3"/>
    <x v="1"/>
    <n v="1295067.8472731998"/>
  </r>
  <r>
    <x v="1"/>
    <x v="2"/>
    <x v="3"/>
    <x v="3"/>
    <n v="9"/>
    <x v="2"/>
    <x v="4"/>
    <x v="3"/>
    <x v="1"/>
    <n v="1750624.8818057997"/>
  </r>
  <r>
    <x v="1"/>
    <x v="2"/>
    <x v="3"/>
    <x v="4"/>
    <n v="10"/>
    <x v="2"/>
    <x v="4"/>
    <x v="3"/>
    <x v="1"/>
    <n v="1472529.3869285996"/>
  </r>
  <r>
    <x v="1"/>
    <x v="2"/>
    <x v="3"/>
    <x v="5"/>
    <n v="11"/>
    <x v="2"/>
    <x v="4"/>
    <x v="3"/>
    <x v="1"/>
    <n v="1252200.4923928501"/>
  </r>
  <r>
    <x v="1"/>
    <x v="2"/>
    <x v="3"/>
    <x v="6"/>
    <n v="12"/>
    <x v="2"/>
    <x v="4"/>
    <x v="3"/>
    <x v="1"/>
    <n v="1406782.6738875001"/>
  </r>
  <r>
    <x v="1"/>
    <x v="2"/>
    <x v="3"/>
    <x v="7"/>
    <n v="1"/>
    <x v="2"/>
    <x v="4"/>
    <x v="3"/>
    <x v="1"/>
    <n v="1877449.5046125001"/>
  </r>
  <r>
    <x v="1"/>
    <x v="2"/>
    <x v="3"/>
    <x v="8"/>
    <n v="2"/>
    <x v="2"/>
    <x v="4"/>
    <x v="3"/>
    <x v="1"/>
    <n v="1912219.1750437501"/>
  </r>
  <r>
    <x v="1"/>
    <x v="2"/>
    <x v="3"/>
    <x v="9"/>
    <n v="3"/>
    <x v="2"/>
    <x v="4"/>
    <x v="3"/>
    <x v="1"/>
    <n v="2266625.1980531253"/>
  </r>
  <r>
    <x v="1"/>
    <x v="2"/>
    <x v="3"/>
    <x v="10"/>
    <n v="4"/>
    <x v="2"/>
    <x v="4"/>
    <x v="3"/>
    <x v="1"/>
    <n v="2234200.5744250002"/>
  </r>
  <r>
    <x v="1"/>
    <x v="2"/>
    <x v="3"/>
    <x v="11"/>
    <n v="5"/>
    <x v="2"/>
    <x v="4"/>
    <x v="3"/>
    <x v="1"/>
    <n v="2593715.6428375002"/>
  </r>
  <r>
    <x v="1"/>
    <x v="2"/>
    <x v="3"/>
    <x v="12"/>
    <n v="6"/>
    <x v="2"/>
    <x v="4"/>
    <x v="3"/>
    <x v="1"/>
    <n v="2274807.7859325004"/>
  </r>
  <r>
    <x v="1"/>
    <x v="2"/>
    <x v="3"/>
    <x v="1"/>
    <n v="7"/>
    <x v="2"/>
    <x v="5"/>
    <x v="4"/>
    <x v="1"/>
    <n v="895736.75638589996"/>
  </r>
  <r>
    <x v="1"/>
    <x v="2"/>
    <x v="3"/>
    <x v="2"/>
    <n v="8"/>
    <x v="2"/>
    <x v="5"/>
    <x v="4"/>
    <x v="1"/>
    <n v="713608.81380359991"/>
  </r>
  <r>
    <x v="1"/>
    <x v="2"/>
    <x v="3"/>
    <x v="3"/>
    <n v="9"/>
    <x v="2"/>
    <x v="5"/>
    <x v="4"/>
    <x v="1"/>
    <n v="964630.03691340005"/>
  </r>
  <r>
    <x v="1"/>
    <x v="2"/>
    <x v="3"/>
    <x v="4"/>
    <n v="10"/>
    <x v="2"/>
    <x v="5"/>
    <x v="4"/>
    <x v="1"/>
    <n v="811393.74381779996"/>
  </r>
  <r>
    <x v="1"/>
    <x v="2"/>
    <x v="3"/>
    <x v="5"/>
    <n v="11"/>
    <x v="2"/>
    <x v="5"/>
    <x v="4"/>
    <x v="1"/>
    <n v="689988.02642055007"/>
  </r>
  <r>
    <x v="1"/>
    <x v="2"/>
    <x v="3"/>
    <x v="6"/>
    <n v="12"/>
    <x v="2"/>
    <x v="5"/>
    <x v="4"/>
    <x v="1"/>
    <n v="775165.96316250006"/>
  </r>
  <r>
    <x v="1"/>
    <x v="2"/>
    <x v="3"/>
    <x v="7"/>
    <n v="1"/>
    <x v="2"/>
    <x v="5"/>
    <x v="4"/>
    <x v="1"/>
    <n v="1034512.9923375"/>
  </r>
  <r>
    <x v="1"/>
    <x v="2"/>
    <x v="3"/>
    <x v="8"/>
    <n v="2"/>
    <x v="2"/>
    <x v="5"/>
    <x v="4"/>
    <x v="1"/>
    <n v="888365.66788124992"/>
  </r>
  <r>
    <x v="1"/>
    <x v="2"/>
    <x v="3"/>
    <x v="9"/>
    <n v="3"/>
    <x v="2"/>
    <x v="5"/>
    <x v="4"/>
    <x v="1"/>
    <n v="1248956.7417843752"/>
  </r>
  <r>
    <x v="1"/>
    <x v="2"/>
    <x v="3"/>
    <x v="10"/>
    <n v="4"/>
    <x v="2"/>
    <x v="5"/>
    <x v="4"/>
    <x v="1"/>
    <n v="680069.70427499991"/>
  </r>
  <r>
    <x v="1"/>
    <x v="2"/>
    <x v="3"/>
    <x v="11"/>
    <n v="5"/>
    <x v="2"/>
    <x v="5"/>
    <x v="4"/>
    <x v="1"/>
    <n v="878169.84401249979"/>
  </r>
  <r>
    <x v="1"/>
    <x v="2"/>
    <x v="3"/>
    <x v="12"/>
    <n v="6"/>
    <x v="2"/>
    <x v="5"/>
    <x v="4"/>
    <x v="1"/>
    <n v="1253465.5146975003"/>
  </r>
  <r>
    <x v="1"/>
    <x v="2"/>
    <x v="3"/>
    <x v="1"/>
    <n v="7"/>
    <x v="2"/>
    <x v="5"/>
    <x v="5"/>
    <x v="1"/>
    <n v="829385.88554250007"/>
  </r>
  <r>
    <x v="1"/>
    <x v="2"/>
    <x v="3"/>
    <x v="2"/>
    <n v="8"/>
    <x v="2"/>
    <x v="5"/>
    <x v="5"/>
    <x v="1"/>
    <n v="660748.90166999993"/>
  </r>
  <r>
    <x v="1"/>
    <x v="2"/>
    <x v="3"/>
    <x v="3"/>
    <n v="9"/>
    <x v="2"/>
    <x v="5"/>
    <x v="5"/>
    <x v="1"/>
    <n v="893175.96010499995"/>
  </r>
  <r>
    <x v="1"/>
    <x v="2"/>
    <x v="3"/>
    <x v="4"/>
    <n v="10"/>
    <x v="2"/>
    <x v="5"/>
    <x v="5"/>
    <x v="1"/>
    <n v="751290.50353499991"/>
  </r>
  <r>
    <x v="1"/>
    <x v="2"/>
    <x v="3"/>
    <x v="5"/>
    <n v="11"/>
    <x v="2"/>
    <x v="5"/>
    <x v="5"/>
    <x v="1"/>
    <n v="638877.80224125006"/>
  </r>
  <r>
    <x v="1"/>
    <x v="2"/>
    <x v="3"/>
    <x v="6"/>
    <n v="12"/>
    <x v="2"/>
    <x v="5"/>
    <x v="5"/>
    <x v="1"/>
    <n v="717746.26218750002"/>
  </r>
  <r>
    <x v="1"/>
    <x v="2"/>
    <x v="3"/>
    <x v="7"/>
    <n v="1"/>
    <x v="2"/>
    <x v="5"/>
    <x v="5"/>
    <x v="1"/>
    <n v="957882.40031249996"/>
  </r>
  <r>
    <x v="1"/>
    <x v="2"/>
    <x v="3"/>
    <x v="8"/>
    <n v="2"/>
    <x v="2"/>
    <x v="5"/>
    <x v="5"/>
    <x v="1"/>
    <n v="822560.80359374988"/>
  </r>
  <r>
    <x v="1"/>
    <x v="2"/>
    <x v="3"/>
    <x v="9"/>
    <n v="3"/>
    <x v="2"/>
    <x v="5"/>
    <x v="5"/>
    <x v="1"/>
    <n v="1156441.4275781249"/>
  </r>
  <r>
    <x v="1"/>
    <x v="2"/>
    <x v="3"/>
    <x v="10"/>
    <n v="4"/>
    <x v="2"/>
    <x v="5"/>
    <x v="5"/>
    <x v="1"/>
    <n v="629694.17062500003"/>
  </r>
  <r>
    <x v="1"/>
    <x v="2"/>
    <x v="3"/>
    <x v="11"/>
    <n v="5"/>
    <x v="2"/>
    <x v="5"/>
    <x v="5"/>
    <x v="1"/>
    <n v="813120.22593749978"/>
  </r>
  <r>
    <x v="1"/>
    <x v="2"/>
    <x v="3"/>
    <x v="12"/>
    <n v="6"/>
    <x v="2"/>
    <x v="5"/>
    <x v="5"/>
    <x v="1"/>
    <n v="1160616.2173125001"/>
  </r>
  <r>
    <x v="1"/>
    <x v="2"/>
    <x v="3"/>
    <x v="1"/>
    <n v="7"/>
    <x v="2"/>
    <x v="6"/>
    <x v="6"/>
    <x v="1"/>
    <n v="716589.40510871995"/>
  </r>
  <r>
    <x v="1"/>
    <x v="2"/>
    <x v="3"/>
    <x v="2"/>
    <n v="8"/>
    <x v="2"/>
    <x v="6"/>
    <x v="6"/>
    <x v="1"/>
    <n v="570887.05104287993"/>
  </r>
  <r>
    <x v="1"/>
    <x v="2"/>
    <x v="3"/>
    <x v="3"/>
    <n v="9"/>
    <x v="2"/>
    <x v="6"/>
    <x v="6"/>
    <x v="1"/>
    <n v="771704.02953071985"/>
  </r>
  <r>
    <x v="1"/>
    <x v="2"/>
    <x v="3"/>
    <x v="4"/>
    <n v="10"/>
    <x v="2"/>
    <x v="6"/>
    <x v="6"/>
    <x v="1"/>
    <n v="649114.99505423987"/>
  </r>
  <r>
    <x v="1"/>
    <x v="2"/>
    <x v="3"/>
    <x v="5"/>
    <n v="11"/>
    <x v="2"/>
    <x v="6"/>
    <x v="6"/>
    <x v="1"/>
    <n v="551990.42113644001"/>
  </r>
  <r>
    <x v="1"/>
    <x v="2"/>
    <x v="3"/>
    <x v="6"/>
    <n v="12"/>
    <x v="2"/>
    <x v="6"/>
    <x v="6"/>
    <x v="1"/>
    <n v="620132.77052999998"/>
  </r>
  <r>
    <x v="1"/>
    <x v="2"/>
    <x v="3"/>
    <x v="7"/>
    <n v="1"/>
    <x v="2"/>
    <x v="6"/>
    <x v="6"/>
    <x v="1"/>
    <n v="827610.39387000003"/>
  </r>
  <r>
    <x v="1"/>
    <x v="2"/>
    <x v="3"/>
    <x v="8"/>
    <n v="2"/>
    <x v="2"/>
    <x v="6"/>
    <x v="6"/>
    <x v="1"/>
    <n v="710692.53430499986"/>
  </r>
  <r>
    <x v="1"/>
    <x v="2"/>
    <x v="3"/>
    <x v="9"/>
    <n v="3"/>
    <x v="2"/>
    <x v="6"/>
    <x v="6"/>
    <x v="1"/>
    <n v="999165.39342749992"/>
  </r>
  <r>
    <x v="1"/>
    <x v="2"/>
    <x v="3"/>
    <x v="10"/>
    <n v="4"/>
    <x v="2"/>
    <x v="6"/>
    <x v="6"/>
    <x v="1"/>
    <n v="544055.76341999997"/>
  </r>
  <r>
    <x v="1"/>
    <x v="2"/>
    <x v="3"/>
    <x v="11"/>
    <n v="5"/>
    <x v="2"/>
    <x v="6"/>
    <x v="6"/>
    <x v="1"/>
    <n v="702535.87520999974"/>
  </r>
  <r>
    <x v="1"/>
    <x v="2"/>
    <x v="3"/>
    <x v="12"/>
    <n v="6"/>
    <x v="2"/>
    <x v="6"/>
    <x v="6"/>
    <x v="1"/>
    <n v="1002772.411758"/>
  </r>
  <r>
    <x v="1"/>
    <x v="2"/>
    <x v="3"/>
    <x v="1"/>
    <n v="7"/>
    <x v="2"/>
    <x v="6"/>
    <x v="7"/>
    <x v="1"/>
    <n v="251329.05622500001"/>
  </r>
  <r>
    <x v="1"/>
    <x v="2"/>
    <x v="3"/>
    <x v="2"/>
    <n v="8"/>
    <x v="2"/>
    <x v="6"/>
    <x v="7"/>
    <x v="1"/>
    <n v="200226.9399"/>
  </r>
  <r>
    <x v="1"/>
    <x v="2"/>
    <x v="3"/>
    <x v="3"/>
    <n v="9"/>
    <x v="2"/>
    <x v="6"/>
    <x v="7"/>
    <x v="1"/>
    <n v="270659.38184999995"/>
  </r>
  <r>
    <x v="1"/>
    <x v="2"/>
    <x v="3"/>
    <x v="4"/>
    <n v="10"/>
    <x v="2"/>
    <x v="6"/>
    <x v="7"/>
    <x v="1"/>
    <n v="227663.78894999996"/>
  </r>
  <r>
    <x v="1"/>
    <x v="2"/>
    <x v="3"/>
    <x v="5"/>
    <n v="11"/>
    <x v="2"/>
    <x v="6"/>
    <x v="7"/>
    <x v="1"/>
    <n v="193599.33401250001"/>
  </r>
  <r>
    <x v="1"/>
    <x v="2"/>
    <x v="3"/>
    <x v="6"/>
    <n v="12"/>
    <x v="2"/>
    <x v="6"/>
    <x v="7"/>
    <x v="1"/>
    <n v="143549.25243750002"/>
  </r>
  <r>
    <x v="1"/>
    <x v="2"/>
    <x v="3"/>
    <x v="7"/>
    <n v="1"/>
    <x v="2"/>
    <x v="6"/>
    <x v="7"/>
    <x v="1"/>
    <n v="153261.18405000001"/>
  </r>
  <r>
    <x v="1"/>
    <x v="2"/>
    <x v="3"/>
    <x v="8"/>
    <n v="2"/>
    <x v="2"/>
    <x v="6"/>
    <x v="7"/>
    <x v="1"/>
    <n v="131609.72857499999"/>
  </r>
  <r>
    <x v="1"/>
    <x v="2"/>
    <x v="3"/>
    <x v="9"/>
    <n v="3"/>
    <x v="2"/>
    <x v="6"/>
    <x v="7"/>
    <x v="1"/>
    <n v="185030.62841250002"/>
  </r>
  <r>
    <x v="1"/>
    <x v="2"/>
    <x v="3"/>
    <x v="10"/>
    <n v="4"/>
    <x v="2"/>
    <x v="6"/>
    <x v="7"/>
    <x v="1"/>
    <n v="100751.0673"/>
  </r>
  <r>
    <x v="1"/>
    <x v="2"/>
    <x v="3"/>
    <x v="11"/>
    <n v="5"/>
    <x v="2"/>
    <x v="6"/>
    <x v="7"/>
    <x v="1"/>
    <n v="130099.23614999997"/>
  </r>
  <r>
    <x v="1"/>
    <x v="2"/>
    <x v="3"/>
    <x v="12"/>
    <n v="6"/>
    <x v="2"/>
    <x v="6"/>
    <x v="7"/>
    <x v="1"/>
    <n v="232123.24346250005"/>
  </r>
  <r>
    <x v="1"/>
    <x v="2"/>
    <x v="3"/>
    <x v="1"/>
    <n v="7"/>
    <x v="2"/>
    <x v="6"/>
    <x v="8"/>
    <x v="1"/>
    <n v="623296.05943799997"/>
  </r>
  <r>
    <x v="1"/>
    <x v="2"/>
    <x v="3"/>
    <x v="2"/>
    <n v="8"/>
    <x v="2"/>
    <x v="6"/>
    <x v="8"/>
    <x v="1"/>
    <n v="496562.81095199991"/>
  </r>
  <r>
    <x v="1"/>
    <x v="2"/>
    <x v="3"/>
    <x v="3"/>
    <n v="9"/>
    <x v="2"/>
    <x v="6"/>
    <x v="8"/>
    <x v="1"/>
    <n v="671235.2669879999"/>
  </r>
  <r>
    <x v="1"/>
    <x v="2"/>
    <x v="3"/>
    <x v="4"/>
    <n v="10"/>
    <x v="2"/>
    <x v="6"/>
    <x v="8"/>
    <x v="1"/>
    <n v="564606.19659599988"/>
  </r>
  <r>
    <x v="1"/>
    <x v="2"/>
    <x v="3"/>
    <x v="5"/>
    <n v="11"/>
    <x v="2"/>
    <x v="6"/>
    <x v="8"/>
    <x v="1"/>
    <n v="480126.34835100005"/>
  </r>
  <r>
    <x v="1"/>
    <x v="2"/>
    <x v="3"/>
    <x v="6"/>
    <n v="12"/>
    <x v="2"/>
    <x v="6"/>
    <x v="8"/>
    <x v="1"/>
    <n v="356002.146045"/>
  </r>
  <r>
    <x v="1"/>
    <x v="2"/>
    <x v="3"/>
    <x v="7"/>
    <n v="1"/>
    <x v="2"/>
    <x v="6"/>
    <x v="8"/>
    <x v="1"/>
    <n v="380087.73644399998"/>
  </r>
  <r>
    <x v="1"/>
    <x v="2"/>
    <x v="3"/>
    <x v="8"/>
    <n v="2"/>
    <x v="2"/>
    <x v="6"/>
    <x v="8"/>
    <x v="1"/>
    <n v="326392.12686599995"/>
  </r>
  <r>
    <x v="1"/>
    <x v="2"/>
    <x v="3"/>
    <x v="9"/>
    <n v="3"/>
    <x v="2"/>
    <x v="6"/>
    <x v="8"/>
    <x v="1"/>
    <n v="458875.95846300002"/>
  </r>
  <r>
    <x v="1"/>
    <x v="2"/>
    <x v="3"/>
    <x v="10"/>
    <n v="4"/>
    <x v="2"/>
    <x v="6"/>
    <x v="8"/>
    <x v="1"/>
    <n v="249862.64690399999"/>
  </r>
  <r>
    <x v="1"/>
    <x v="2"/>
    <x v="3"/>
    <x v="11"/>
    <n v="5"/>
    <x v="2"/>
    <x v="6"/>
    <x v="8"/>
    <x v="1"/>
    <n v="322646.10565199988"/>
  </r>
  <r>
    <x v="1"/>
    <x v="2"/>
    <x v="3"/>
    <x v="12"/>
    <n v="6"/>
    <x v="2"/>
    <x v="6"/>
    <x v="8"/>
    <x v="1"/>
    <n v="575665.6437870001"/>
  </r>
  <r>
    <x v="1"/>
    <x v="2"/>
    <x v="3"/>
    <x v="1"/>
    <n v="7"/>
    <x v="2"/>
    <x v="6"/>
    <x v="9"/>
    <x v="1"/>
    <n v="211116.407229"/>
  </r>
  <r>
    <x v="1"/>
    <x v="2"/>
    <x v="3"/>
    <x v="2"/>
    <n v="8"/>
    <x v="2"/>
    <x v="6"/>
    <x v="9"/>
    <x v="1"/>
    <n v="168190.62951599999"/>
  </r>
  <r>
    <x v="1"/>
    <x v="2"/>
    <x v="3"/>
    <x v="3"/>
    <n v="9"/>
    <x v="2"/>
    <x v="6"/>
    <x v="9"/>
    <x v="1"/>
    <n v="227353.88075399998"/>
  </r>
  <r>
    <x v="1"/>
    <x v="2"/>
    <x v="3"/>
    <x v="4"/>
    <n v="10"/>
    <x v="2"/>
    <x v="6"/>
    <x v="9"/>
    <x v="1"/>
    <n v="191237.58271799999"/>
  </r>
  <r>
    <x v="1"/>
    <x v="2"/>
    <x v="3"/>
    <x v="5"/>
    <n v="11"/>
    <x v="2"/>
    <x v="6"/>
    <x v="9"/>
    <x v="1"/>
    <n v="162623.44057050001"/>
  </r>
  <r>
    <x v="1"/>
    <x v="2"/>
    <x v="3"/>
    <x v="6"/>
    <n v="12"/>
    <x v="2"/>
    <x v="6"/>
    <x v="9"/>
    <x v="1"/>
    <n v="120581.37204750002"/>
  </r>
  <r>
    <x v="1"/>
    <x v="2"/>
    <x v="3"/>
    <x v="7"/>
    <n v="1"/>
    <x v="2"/>
    <x v="6"/>
    <x v="9"/>
    <x v="1"/>
    <n v="128739.394602"/>
  </r>
  <r>
    <x v="1"/>
    <x v="2"/>
    <x v="3"/>
    <x v="8"/>
    <n v="2"/>
    <x v="2"/>
    <x v="6"/>
    <x v="9"/>
    <x v="1"/>
    <n v="110552.17200299999"/>
  </r>
  <r>
    <x v="1"/>
    <x v="2"/>
    <x v="3"/>
    <x v="9"/>
    <n v="3"/>
    <x v="2"/>
    <x v="6"/>
    <x v="9"/>
    <x v="1"/>
    <n v="155425.7278665"/>
  </r>
  <r>
    <x v="1"/>
    <x v="2"/>
    <x v="3"/>
    <x v="10"/>
    <n v="4"/>
    <x v="2"/>
    <x v="6"/>
    <x v="9"/>
    <x v="1"/>
    <n v="84630.896531999999"/>
  </r>
  <r>
    <x v="1"/>
    <x v="2"/>
    <x v="3"/>
    <x v="11"/>
    <n v="5"/>
    <x v="2"/>
    <x v="6"/>
    <x v="9"/>
    <x v="1"/>
    <n v="109283.35836599997"/>
  </r>
  <r>
    <x v="1"/>
    <x v="2"/>
    <x v="3"/>
    <x v="12"/>
    <n v="6"/>
    <x v="2"/>
    <x v="6"/>
    <x v="9"/>
    <x v="1"/>
    <n v="194983.52450850004"/>
  </r>
  <r>
    <x v="1"/>
    <x v="2"/>
    <x v="3"/>
    <x v="1"/>
    <n v="7"/>
    <x v="2"/>
    <x v="7"/>
    <x v="10"/>
    <x v="1"/>
    <n v="3015948.6746999999"/>
  </r>
  <r>
    <x v="1"/>
    <x v="2"/>
    <x v="3"/>
    <x v="2"/>
    <n v="8"/>
    <x v="2"/>
    <x v="7"/>
    <x v="10"/>
    <x v="1"/>
    <n v="2402723.2787999995"/>
  </r>
  <r>
    <x v="1"/>
    <x v="2"/>
    <x v="3"/>
    <x v="3"/>
    <n v="9"/>
    <x v="2"/>
    <x v="7"/>
    <x v="10"/>
    <x v="1"/>
    <n v="3247912.5821999996"/>
  </r>
  <r>
    <x v="1"/>
    <x v="2"/>
    <x v="3"/>
    <x v="4"/>
    <n v="10"/>
    <x v="2"/>
    <x v="7"/>
    <x v="10"/>
    <x v="1"/>
    <n v="2731965.4673999995"/>
  </r>
  <r>
    <x v="1"/>
    <x v="2"/>
    <x v="3"/>
    <x v="5"/>
    <n v="11"/>
    <x v="2"/>
    <x v="7"/>
    <x v="10"/>
    <x v="1"/>
    <n v="2323192.0081500001"/>
  </r>
  <r>
    <x v="1"/>
    <x v="2"/>
    <x v="3"/>
    <x v="6"/>
    <n v="12"/>
    <x v="2"/>
    <x v="7"/>
    <x v="10"/>
    <x v="1"/>
    <n v="1722591.0292499999"/>
  </r>
  <r>
    <x v="1"/>
    <x v="2"/>
    <x v="3"/>
    <x v="7"/>
    <n v="1"/>
    <x v="2"/>
    <x v="7"/>
    <x v="10"/>
    <x v="1"/>
    <n v="1839134.2085999998"/>
  </r>
  <r>
    <x v="1"/>
    <x v="2"/>
    <x v="3"/>
    <x v="8"/>
    <n v="2"/>
    <x v="2"/>
    <x v="7"/>
    <x v="10"/>
    <x v="1"/>
    <n v="2579316.7429"/>
  </r>
  <r>
    <x v="1"/>
    <x v="2"/>
    <x v="3"/>
    <x v="9"/>
    <n v="3"/>
    <x v="2"/>
    <x v="7"/>
    <x v="10"/>
    <x v="1"/>
    <n v="2220367.5409499998"/>
  </r>
  <r>
    <x v="1"/>
    <x v="2"/>
    <x v="3"/>
    <x v="10"/>
    <n v="4"/>
    <x v="2"/>
    <x v="7"/>
    <x v="10"/>
    <x v="1"/>
    <n v="2209012.8075999999"/>
  </r>
  <r>
    <x v="1"/>
    <x v="2"/>
    <x v="3"/>
    <x v="11"/>
    <n v="5"/>
    <x v="2"/>
    <x v="7"/>
    <x v="10"/>
    <x v="1"/>
    <n v="2561190.8338000001"/>
  </r>
  <r>
    <x v="1"/>
    <x v="2"/>
    <x v="3"/>
    <x v="12"/>
    <n v="6"/>
    <x v="2"/>
    <x v="7"/>
    <x v="10"/>
    <x v="1"/>
    <n v="2785478.9215500001"/>
  </r>
  <r>
    <x v="2"/>
    <x v="1"/>
    <x v="1"/>
    <x v="1"/>
    <n v="7"/>
    <x v="1"/>
    <x v="1"/>
    <x v="1"/>
    <x v="1"/>
    <n v="1393573.1617478998"/>
  </r>
  <r>
    <x v="2"/>
    <x v="1"/>
    <x v="1"/>
    <x v="2"/>
    <n v="8"/>
    <x v="1"/>
    <x v="1"/>
    <x v="1"/>
    <x v="1"/>
    <n v="1485861.087351725"/>
  </r>
  <r>
    <x v="2"/>
    <x v="1"/>
    <x v="1"/>
    <x v="3"/>
    <n v="9"/>
    <x v="1"/>
    <x v="1"/>
    <x v="1"/>
    <x v="1"/>
    <n v="1365590.417499"/>
  </r>
  <r>
    <x v="2"/>
    <x v="1"/>
    <x v="1"/>
    <x v="4"/>
    <n v="10"/>
    <x v="1"/>
    <x v="1"/>
    <x v="1"/>
    <x v="1"/>
    <n v="1190958.0396727999"/>
  </r>
  <r>
    <x v="2"/>
    <x v="1"/>
    <x v="1"/>
    <x v="5"/>
    <n v="11"/>
    <x v="1"/>
    <x v="1"/>
    <x v="1"/>
    <x v="1"/>
    <n v="1446085.9455937999"/>
  </r>
  <r>
    <x v="2"/>
    <x v="1"/>
    <x v="1"/>
    <x v="6"/>
    <n v="12"/>
    <x v="1"/>
    <x v="1"/>
    <x v="1"/>
    <x v="1"/>
    <n v="1339684.6011239251"/>
  </r>
  <r>
    <x v="2"/>
    <x v="1"/>
    <x v="1"/>
    <x v="7"/>
    <n v="1"/>
    <x v="1"/>
    <x v="1"/>
    <x v="1"/>
    <x v="1"/>
    <n v="1936684.0881708246"/>
  </r>
  <r>
    <x v="2"/>
    <x v="1"/>
    <x v="1"/>
    <x v="8"/>
    <n v="2"/>
    <x v="1"/>
    <x v="1"/>
    <x v="1"/>
    <x v="1"/>
    <n v="1649599.6146714"/>
  </r>
  <r>
    <x v="2"/>
    <x v="1"/>
    <x v="1"/>
    <x v="9"/>
    <n v="3"/>
    <x v="1"/>
    <x v="1"/>
    <x v="1"/>
    <x v="1"/>
    <n v="1849481.8077553997"/>
  </r>
  <r>
    <x v="2"/>
    <x v="1"/>
    <x v="1"/>
    <x v="10"/>
    <n v="4"/>
    <x v="1"/>
    <x v="1"/>
    <x v="1"/>
    <x v="1"/>
    <n v="1283332.6260195"/>
  </r>
  <r>
    <x v="2"/>
    <x v="1"/>
    <x v="1"/>
    <x v="11"/>
    <n v="5"/>
    <x v="1"/>
    <x v="1"/>
    <x v="1"/>
    <x v="1"/>
    <n v="1392102.2684495498"/>
  </r>
  <r>
    <x v="2"/>
    <x v="1"/>
    <x v="1"/>
    <x v="12"/>
    <n v="6"/>
    <x v="1"/>
    <x v="1"/>
    <x v="1"/>
    <x v="1"/>
    <n v="1411857.9438288501"/>
  </r>
  <r>
    <x v="2"/>
    <x v="1"/>
    <x v="1"/>
    <x v="1"/>
    <n v="7"/>
    <x v="1"/>
    <x v="1"/>
    <x v="2"/>
    <x v="1"/>
    <n v="1625486.6059647598"/>
  </r>
  <r>
    <x v="2"/>
    <x v="1"/>
    <x v="1"/>
    <x v="2"/>
    <n v="8"/>
    <x v="1"/>
    <x v="1"/>
    <x v="2"/>
    <x v="1"/>
    <n v="1659895.1751643799"/>
  </r>
  <r>
    <x v="2"/>
    <x v="1"/>
    <x v="1"/>
    <x v="3"/>
    <n v="9"/>
    <x v="1"/>
    <x v="1"/>
    <x v="2"/>
    <x v="1"/>
    <n v="1444191.4899026998"/>
  </r>
  <r>
    <x v="2"/>
    <x v="1"/>
    <x v="1"/>
    <x v="4"/>
    <n v="10"/>
    <x v="1"/>
    <x v="1"/>
    <x v="2"/>
    <x v="1"/>
    <n v="1446297.1535751198"/>
  </r>
  <r>
    <x v="2"/>
    <x v="1"/>
    <x v="1"/>
    <x v="5"/>
    <n v="11"/>
    <x v="1"/>
    <x v="1"/>
    <x v="2"/>
    <x v="1"/>
    <n v="1514832.0416583198"/>
  </r>
  <r>
    <x v="2"/>
    <x v="1"/>
    <x v="1"/>
    <x v="6"/>
    <n v="12"/>
    <x v="1"/>
    <x v="1"/>
    <x v="2"/>
    <x v="1"/>
    <n v="1583222.1820707603"/>
  </r>
  <r>
    <x v="2"/>
    <x v="1"/>
    <x v="1"/>
    <x v="7"/>
    <n v="1"/>
    <x v="1"/>
    <x v="1"/>
    <x v="2"/>
    <x v="1"/>
    <n v="2185449.6683400148"/>
  </r>
  <r>
    <x v="2"/>
    <x v="1"/>
    <x v="1"/>
    <x v="8"/>
    <n v="2"/>
    <x v="1"/>
    <x v="1"/>
    <x v="2"/>
    <x v="1"/>
    <n v="1908874.1661135301"/>
  </r>
  <r>
    <x v="2"/>
    <x v="1"/>
    <x v="1"/>
    <x v="9"/>
    <n v="3"/>
    <x v="1"/>
    <x v="1"/>
    <x v="2"/>
    <x v="1"/>
    <n v="2172232.0198028446"/>
  </r>
  <r>
    <x v="2"/>
    <x v="1"/>
    <x v="1"/>
    <x v="10"/>
    <n v="4"/>
    <x v="1"/>
    <x v="1"/>
    <x v="2"/>
    <x v="1"/>
    <n v="1578698.4052564728"/>
  </r>
  <r>
    <x v="2"/>
    <x v="1"/>
    <x v="1"/>
    <x v="11"/>
    <n v="5"/>
    <x v="1"/>
    <x v="1"/>
    <x v="2"/>
    <x v="1"/>
    <n v="1427519.7588170748"/>
  </r>
  <r>
    <x v="2"/>
    <x v="1"/>
    <x v="1"/>
    <x v="12"/>
    <n v="6"/>
    <x v="1"/>
    <x v="1"/>
    <x v="2"/>
    <x v="1"/>
    <n v="1514114.6389280451"/>
  </r>
  <r>
    <x v="2"/>
    <x v="1"/>
    <x v="1"/>
    <x v="1"/>
    <n v="7"/>
    <x v="1"/>
    <x v="2"/>
    <x v="1"/>
    <x v="1"/>
    <n v="572721.43503440253"/>
  </r>
  <r>
    <x v="2"/>
    <x v="1"/>
    <x v="1"/>
    <x v="2"/>
    <n v="8"/>
    <x v="1"/>
    <x v="2"/>
    <x v="1"/>
    <x v="1"/>
    <n v="553259.36107870308"/>
  </r>
  <r>
    <x v="2"/>
    <x v="1"/>
    <x v="1"/>
    <x v="3"/>
    <n v="9"/>
    <x v="1"/>
    <x v="2"/>
    <x v="1"/>
    <x v="1"/>
    <n v="488663.53557713993"/>
  </r>
  <r>
    <x v="2"/>
    <x v="1"/>
    <x v="1"/>
    <x v="4"/>
    <n v="10"/>
    <x v="1"/>
    <x v="2"/>
    <x v="1"/>
    <x v="1"/>
    <n v="489975.02124432393"/>
  </r>
  <r>
    <x v="2"/>
    <x v="1"/>
    <x v="1"/>
    <x v="5"/>
    <n v="11"/>
    <x v="1"/>
    <x v="2"/>
    <x v="1"/>
    <x v="1"/>
    <n v="529133.37097590195"/>
  </r>
  <r>
    <x v="2"/>
    <x v="1"/>
    <x v="1"/>
    <x v="6"/>
    <n v="12"/>
    <x v="1"/>
    <x v="2"/>
    <x v="1"/>
    <x v="1"/>
    <n v="548346.99718814401"/>
  </r>
  <r>
    <x v="2"/>
    <x v="1"/>
    <x v="1"/>
    <x v="7"/>
    <n v="1"/>
    <x v="1"/>
    <x v="2"/>
    <x v="1"/>
    <x v="1"/>
    <n v="708180.8798732165"/>
  </r>
  <r>
    <x v="2"/>
    <x v="1"/>
    <x v="1"/>
    <x v="8"/>
    <n v="2"/>
    <x v="1"/>
    <x v="2"/>
    <x v="1"/>
    <x v="1"/>
    <n v="640010.83732324198"/>
  </r>
  <r>
    <x v="2"/>
    <x v="1"/>
    <x v="1"/>
    <x v="9"/>
    <n v="3"/>
    <x v="1"/>
    <x v="2"/>
    <x v="1"/>
    <x v="1"/>
    <n v="667459.8386969011"/>
  </r>
  <r>
    <x v="2"/>
    <x v="1"/>
    <x v="1"/>
    <x v="10"/>
    <n v="4"/>
    <x v="1"/>
    <x v="2"/>
    <x v="1"/>
    <x v="1"/>
    <n v="522776.70462318265"/>
  </r>
  <r>
    <x v="2"/>
    <x v="1"/>
    <x v="1"/>
    <x v="11"/>
    <n v="5"/>
    <x v="1"/>
    <x v="2"/>
    <x v="1"/>
    <x v="1"/>
    <n v="512724.28996642696"/>
  </r>
  <r>
    <x v="2"/>
    <x v="1"/>
    <x v="1"/>
    <x v="12"/>
    <n v="6"/>
    <x v="1"/>
    <x v="2"/>
    <x v="1"/>
    <x v="1"/>
    <n v="505076.6478049407"/>
  </r>
  <r>
    <x v="2"/>
    <x v="1"/>
    <x v="1"/>
    <x v="1"/>
    <n v="7"/>
    <x v="1"/>
    <x v="2"/>
    <x v="2"/>
    <x v="1"/>
    <n v="951843.45208066003"/>
  </r>
  <r>
    <x v="2"/>
    <x v="1"/>
    <x v="1"/>
    <x v="2"/>
    <n v="8"/>
    <x v="1"/>
    <x v="2"/>
    <x v="2"/>
    <x v="1"/>
    <n v="948078.62865493121"/>
  </r>
  <r>
    <x v="2"/>
    <x v="1"/>
    <x v="1"/>
    <x v="3"/>
    <n v="9"/>
    <x v="1"/>
    <x v="2"/>
    <x v="2"/>
    <x v="1"/>
    <n v="839638.14718028437"/>
  </r>
  <r>
    <x v="2"/>
    <x v="1"/>
    <x v="1"/>
    <x v="4"/>
    <n v="10"/>
    <x v="1"/>
    <x v="2"/>
    <x v="2"/>
    <x v="1"/>
    <n v="837761.61547412642"/>
  </r>
  <r>
    <x v="2"/>
    <x v="1"/>
    <x v="1"/>
    <x v="5"/>
    <n v="11"/>
    <x v="1"/>
    <x v="2"/>
    <x v="2"/>
    <x v="1"/>
    <n v="825905.84054225881"/>
  </r>
  <r>
    <x v="2"/>
    <x v="1"/>
    <x v="1"/>
    <x v="6"/>
    <n v="12"/>
    <x v="1"/>
    <x v="2"/>
    <x v="2"/>
    <x v="1"/>
    <n v="862303.26656136638"/>
  </r>
  <r>
    <x v="2"/>
    <x v="1"/>
    <x v="1"/>
    <x v="7"/>
    <n v="1"/>
    <x v="1"/>
    <x v="2"/>
    <x v="2"/>
    <x v="1"/>
    <n v="1253846.7036352013"/>
  </r>
  <r>
    <x v="2"/>
    <x v="1"/>
    <x v="1"/>
    <x v="8"/>
    <n v="2"/>
    <x v="1"/>
    <x v="2"/>
    <x v="2"/>
    <x v="1"/>
    <n v="1118819.7752297593"/>
  </r>
  <r>
    <x v="2"/>
    <x v="1"/>
    <x v="1"/>
    <x v="9"/>
    <n v="3"/>
    <x v="1"/>
    <x v="2"/>
    <x v="2"/>
    <x v="1"/>
    <n v="1243211.3255661349"/>
  </r>
  <r>
    <x v="2"/>
    <x v="1"/>
    <x v="1"/>
    <x v="10"/>
    <n v="4"/>
    <x v="1"/>
    <x v="2"/>
    <x v="2"/>
    <x v="1"/>
    <n v="873553.17312709882"/>
  </r>
  <r>
    <x v="2"/>
    <x v="1"/>
    <x v="1"/>
    <x v="11"/>
    <n v="5"/>
    <x v="1"/>
    <x v="2"/>
    <x v="2"/>
    <x v="1"/>
    <n v="904225.09532840759"/>
  </r>
  <r>
    <x v="2"/>
    <x v="1"/>
    <x v="1"/>
    <x v="12"/>
    <n v="6"/>
    <x v="1"/>
    <x v="2"/>
    <x v="2"/>
    <x v="1"/>
    <n v="871415.10053497902"/>
  </r>
  <r>
    <x v="2"/>
    <x v="1"/>
    <x v="1"/>
    <x v="1"/>
    <n v="7"/>
    <x v="1"/>
    <x v="3"/>
    <x v="1"/>
    <x v="1"/>
    <n v="1297406.74054068"/>
  </r>
  <r>
    <x v="2"/>
    <x v="1"/>
    <x v="1"/>
    <x v="2"/>
    <n v="8"/>
    <x v="1"/>
    <x v="3"/>
    <x v="1"/>
    <x v="1"/>
    <n v="1246732.403197204"/>
  </r>
  <r>
    <x v="2"/>
    <x v="1"/>
    <x v="1"/>
    <x v="3"/>
    <n v="9"/>
    <x v="1"/>
    <x v="3"/>
    <x v="1"/>
    <x v="1"/>
    <n v="1261003.9380338399"/>
  </r>
  <r>
    <x v="2"/>
    <x v="1"/>
    <x v="1"/>
    <x v="4"/>
    <n v="10"/>
    <x v="1"/>
    <x v="3"/>
    <x v="1"/>
    <x v="1"/>
    <n v="1179821.26796688"/>
  </r>
  <r>
    <x v="2"/>
    <x v="1"/>
    <x v="1"/>
    <x v="5"/>
    <n v="11"/>
    <x v="1"/>
    <x v="3"/>
    <x v="1"/>
    <x v="1"/>
    <n v="1225043.3422285519"/>
  </r>
  <r>
    <x v="2"/>
    <x v="1"/>
    <x v="1"/>
    <x v="6"/>
    <n v="12"/>
    <x v="1"/>
    <x v="3"/>
    <x v="1"/>
    <x v="1"/>
    <n v="1129962.8956686843"/>
  </r>
  <r>
    <x v="2"/>
    <x v="1"/>
    <x v="1"/>
    <x v="7"/>
    <n v="1"/>
    <x v="1"/>
    <x v="3"/>
    <x v="1"/>
    <x v="1"/>
    <n v="1834971.6304940018"/>
  </r>
  <r>
    <x v="2"/>
    <x v="1"/>
    <x v="1"/>
    <x v="8"/>
    <n v="2"/>
    <x v="1"/>
    <x v="3"/>
    <x v="1"/>
    <x v="1"/>
    <n v="1482921.3921540482"/>
  </r>
  <r>
    <x v="2"/>
    <x v="1"/>
    <x v="1"/>
    <x v="9"/>
    <n v="3"/>
    <x v="1"/>
    <x v="3"/>
    <x v="1"/>
    <x v="1"/>
    <n v="1660344.4743205321"/>
  </r>
  <r>
    <x v="2"/>
    <x v="1"/>
    <x v="1"/>
    <x v="10"/>
    <n v="4"/>
    <x v="1"/>
    <x v="3"/>
    <x v="1"/>
    <x v="1"/>
    <n v="1113082.4783076462"/>
  </r>
  <r>
    <x v="2"/>
    <x v="1"/>
    <x v="1"/>
    <x v="11"/>
    <n v="5"/>
    <x v="1"/>
    <x v="3"/>
    <x v="1"/>
    <x v="1"/>
    <n v="1161768.9546225839"/>
  </r>
  <r>
    <x v="2"/>
    <x v="1"/>
    <x v="1"/>
    <x v="12"/>
    <n v="6"/>
    <x v="1"/>
    <x v="3"/>
    <x v="1"/>
    <x v="1"/>
    <n v="1224249.1339697081"/>
  </r>
  <r>
    <x v="2"/>
    <x v="1"/>
    <x v="2"/>
    <x v="1"/>
    <n v="7"/>
    <x v="1"/>
    <x v="1"/>
    <x v="1"/>
    <x v="1"/>
    <n v="2439885.8439482502"/>
  </r>
  <r>
    <x v="2"/>
    <x v="1"/>
    <x v="2"/>
    <x v="2"/>
    <n v="8"/>
    <x v="1"/>
    <x v="1"/>
    <x v="1"/>
    <x v="1"/>
    <n v="2069958.7336024998"/>
  </r>
  <r>
    <x v="2"/>
    <x v="1"/>
    <x v="2"/>
    <x v="3"/>
    <n v="9"/>
    <x v="1"/>
    <x v="1"/>
    <x v="1"/>
    <x v="1"/>
    <n v="2209497.7676836252"/>
  </r>
  <r>
    <x v="2"/>
    <x v="1"/>
    <x v="2"/>
    <x v="4"/>
    <n v="10"/>
    <x v="1"/>
    <x v="1"/>
    <x v="1"/>
    <x v="1"/>
    <n v="2131961.0649809996"/>
  </r>
  <r>
    <x v="2"/>
    <x v="1"/>
    <x v="2"/>
    <x v="5"/>
    <n v="11"/>
    <x v="1"/>
    <x v="1"/>
    <x v="1"/>
    <x v="1"/>
    <n v="1933724.25794625"/>
  </r>
  <r>
    <x v="2"/>
    <x v="1"/>
    <x v="2"/>
    <x v="6"/>
    <n v="12"/>
    <x v="1"/>
    <x v="1"/>
    <x v="1"/>
    <x v="1"/>
    <n v="2147472.275895"/>
  </r>
  <r>
    <x v="2"/>
    <x v="1"/>
    <x v="2"/>
    <x v="7"/>
    <n v="1"/>
    <x v="1"/>
    <x v="1"/>
    <x v="1"/>
    <x v="1"/>
    <n v="2981782.90809"/>
  </r>
  <r>
    <x v="2"/>
    <x v="1"/>
    <x v="2"/>
    <x v="8"/>
    <n v="2"/>
    <x v="1"/>
    <x v="1"/>
    <x v="1"/>
    <x v="1"/>
    <n v="2090550.4084649999"/>
  </r>
  <r>
    <x v="2"/>
    <x v="1"/>
    <x v="2"/>
    <x v="9"/>
    <n v="3"/>
    <x v="1"/>
    <x v="1"/>
    <x v="1"/>
    <x v="1"/>
    <n v="2633205.7530198749"/>
  </r>
  <r>
    <x v="2"/>
    <x v="1"/>
    <x v="2"/>
    <x v="10"/>
    <n v="4"/>
    <x v="1"/>
    <x v="1"/>
    <x v="1"/>
    <x v="1"/>
    <n v="2356889.5272892499"/>
  </r>
  <r>
    <x v="2"/>
    <x v="1"/>
    <x v="2"/>
    <x v="11"/>
    <n v="5"/>
    <x v="1"/>
    <x v="1"/>
    <x v="1"/>
    <x v="1"/>
    <n v="2084390.0351099998"/>
  </r>
  <r>
    <x v="2"/>
    <x v="1"/>
    <x v="2"/>
    <x v="12"/>
    <n v="6"/>
    <x v="1"/>
    <x v="1"/>
    <x v="1"/>
    <x v="1"/>
    <n v="2138384.6289562499"/>
  </r>
  <r>
    <x v="2"/>
    <x v="1"/>
    <x v="2"/>
    <x v="1"/>
    <n v="7"/>
    <x v="1"/>
    <x v="1"/>
    <x v="2"/>
    <x v="1"/>
    <n v="5139211.1177422497"/>
  </r>
  <r>
    <x v="2"/>
    <x v="1"/>
    <x v="2"/>
    <x v="2"/>
    <n v="8"/>
    <x v="1"/>
    <x v="1"/>
    <x v="2"/>
    <x v="1"/>
    <n v="3946004.6255270001"/>
  </r>
  <r>
    <x v="2"/>
    <x v="1"/>
    <x v="2"/>
    <x v="3"/>
    <n v="9"/>
    <x v="1"/>
    <x v="1"/>
    <x v="2"/>
    <x v="1"/>
    <n v="4346383.9848317504"/>
  </r>
  <r>
    <x v="2"/>
    <x v="1"/>
    <x v="2"/>
    <x v="4"/>
    <n v="10"/>
    <x v="1"/>
    <x v="1"/>
    <x v="2"/>
    <x v="1"/>
    <n v="4282440.7928499999"/>
  </r>
  <r>
    <x v="2"/>
    <x v="1"/>
    <x v="2"/>
    <x v="5"/>
    <n v="11"/>
    <x v="1"/>
    <x v="1"/>
    <x v="2"/>
    <x v="1"/>
    <n v="4041128.2704065"/>
  </r>
  <r>
    <x v="2"/>
    <x v="1"/>
    <x v="2"/>
    <x v="6"/>
    <n v="12"/>
    <x v="1"/>
    <x v="1"/>
    <x v="2"/>
    <x v="1"/>
    <n v="4489049.242656"/>
  </r>
  <r>
    <x v="2"/>
    <x v="1"/>
    <x v="2"/>
    <x v="7"/>
    <n v="1"/>
    <x v="1"/>
    <x v="1"/>
    <x v="2"/>
    <x v="1"/>
    <n v="6198904.3672349993"/>
  </r>
  <r>
    <x v="2"/>
    <x v="1"/>
    <x v="2"/>
    <x v="8"/>
    <n v="2"/>
    <x v="1"/>
    <x v="1"/>
    <x v="2"/>
    <x v="1"/>
    <n v="4648888.2965024998"/>
  </r>
  <r>
    <x v="2"/>
    <x v="1"/>
    <x v="2"/>
    <x v="9"/>
    <n v="3"/>
    <x v="1"/>
    <x v="1"/>
    <x v="2"/>
    <x v="1"/>
    <n v="5898315.4044952495"/>
  </r>
  <r>
    <x v="2"/>
    <x v="1"/>
    <x v="2"/>
    <x v="10"/>
    <n v="4"/>
    <x v="1"/>
    <x v="1"/>
    <x v="2"/>
    <x v="1"/>
    <n v="4664521.8484669998"/>
  </r>
  <r>
    <x v="2"/>
    <x v="1"/>
    <x v="2"/>
    <x v="11"/>
    <n v="5"/>
    <x v="1"/>
    <x v="1"/>
    <x v="2"/>
    <x v="1"/>
    <n v="4250449.1534670005"/>
  </r>
  <r>
    <x v="2"/>
    <x v="1"/>
    <x v="2"/>
    <x v="12"/>
    <n v="6"/>
    <x v="1"/>
    <x v="1"/>
    <x v="2"/>
    <x v="1"/>
    <n v="4197744.4401284996"/>
  </r>
  <r>
    <x v="2"/>
    <x v="1"/>
    <x v="2"/>
    <x v="1"/>
    <n v="7"/>
    <x v="1"/>
    <x v="2"/>
    <x v="1"/>
    <x v="1"/>
    <n v="2126344.3882868001"/>
  </r>
  <r>
    <x v="2"/>
    <x v="1"/>
    <x v="2"/>
    <x v="2"/>
    <n v="8"/>
    <x v="1"/>
    <x v="2"/>
    <x v="1"/>
    <x v="1"/>
    <n v="1830310.04721576"/>
  </r>
  <r>
    <x v="2"/>
    <x v="1"/>
    <x v="2"/>
    <x v="3"/>
    <n v="9"/>
    <x v="1"/>
    <x v="2"/>
    <x v="1"/>
    <x v="1"/>
    <n v="1932722.2586980001"/>
  </r>
  <r>
    <x v="2"/>
    <x v="1"/>
    <x v="2"/>
    <x v="4"/>
    <n v="10"/>
    <x v="1"/>
    <x v="2"/>
    <x v="1"/>
    <x v="1"/>
    <n v="1863347.8597905599"/>
  </r>
  <r>
    <x v="2"/>
    <x v="1"/>
    <x v="2"/>
    <x v="5"/>
    <n v="11"/>
    <x v="1"/>
    <x v="2"/>
    <x v="1"/>
    <x v="1"/>
    <n v="1772855.3065638801"/>
  </r>
  <r>
    <x v="2"/>
    <x v="1"/>
    <x v="2"/>
    <x v="6"/>
    <n v="12"/>
    <x v="1"/>
    <x v="2"/>
    <x v="1"/>
    <x v="1"/>
    <n v="1900808.01194328"/>
  </r>
  <r>
    <x v="2"/>
    <x v="1"/>
    <x v="2"/>
    <x v="7"/>
    <n v="1"/>
    <x v="1"/>
    <x v="2"/>
    <x v="1"/>
    <x v="1"/>
    <n v="2656208.4777756003"/>
  </r>
  <r>
    <x v="2"/>
    <x v="1"/>
    <x v="2"/>
    <x v="8"/>
    <n v="2"/>
    <x v="1"/>
    <x v="2"/>
    <x v="1"/>
    <x v="1"/>
    <n v="2616107.4378318004"/>
  </r>
  <r>
    <x v="2"/>
    <x v="1"/>
    <x v="2"/>
    <x v="9"/>
    <n v="3"/>
    <x v="1"/>
    <x v="2"/>
    <x v="1"/>
    <x v="1"/>
    <n v="2497537.4048039801"/>
  </r>
  <r>
    <x v="2"/>
    <x v="1"/>
    <x v="2"/>
    <x v="10"/>
    <n v="4"/>
    <x v="1"/>
    <x v="2"/>
    <x v="1"/>
    <x v="1"/>
    <n v="1880594.9392397199"/>
  </r>
  <r>
    <x v="2"/>
    <x v="1"/>
    <x v="2"/>
    <x v="11"/>
    <n v="5"/>
    <x v="1"/>
    <x v="2"/>
    <x v="1"/>
    <x v="1"/>
    <n v="1799580.2809168801"/>
  </r>
  <r>
    <x v="2"/>
    <x v="1"/>
    <x v="2"/>
    <x v="12"/>
    <n v="6"/>
    <x v="1"/>
    <x v="2"/>
    <x v="1"/>
    <x v="1"/>
    <n v="1962186.22557672"/>
  </r>
  <r>
    <x v="2"/>
    <x v="1"/>
    <x v="2"/>
    <x v="1"/>
    <n v="7"/>
    <x v="1"/>
    <x v="2"/>
    <x v="2"/>
    <x v="1"/>
    <n v="3873782.0619640001"/>
  </r>
  <r>
    <x v="2"/>
    <x v="1"/>
    <x v="2"/>
    <x v="2"/>
    <n v="8"/>
    <x v="1"/>
    <x v="2"/>
    <x v="2"/>
    <x v="1"/>
    <n v="3236640.6193384002"/>
  </r>
  <r>
    <x v="2"/>
    <x v="1"/>
    <x v="2"/>
    <x v="3"/>
    <n v="9"/>
    <x v="1"/>
    <x v="2"/>
    <x v="2"/>
    <x v="1"/>
    <n v="3452365.4743496003"/>
  </r>
  <r>
    <x v="2"/>
    <x v="1"/>
    <x v="2"/>
    <x v="4"/>
    <n v="10"/>
    <x v="1"/>
    <x v="2"/>
    <x v="2"/>
    <x v="1"/>
    <n v="3356591.8241904001"/>
  </r>
  <r>
    <x v="2"/>
    <x v="1"/>
    <x v="2"/>
    <x v="5"/>
    <n v="11"/>
    <x v="1"/>
    <x v="2"/>
    <x v="2"/>
    <x v="1"/>
    <n v="3011576.2034932002"/>
  </r>
  <r>
    <x v="2"/>
    <x v="1"/>
    <x v="2"/>
    <x v="6"/>
    <n v="12"/>
    <x v="1"/>
    <x v="2"/>
    <x v="2"/>
    <x v="1"/>
    <n v="3605073.1360128"/>
  </r>
  <r>
    <x v="2"/>
    <x v="1"/>
    <x v="2"/>
    <x v="7"/>
    <n v="1"/>
    <x v="1"/>
    <x v="2"/>
    <x v="2"/>
    <x v="1"/>
    <n v="5213462.9938199995"/>
  </r>
  <r>
    <x v="2"/>
    <x v="1"/>
    <x v="2"/>
    <x v="8"/>
    <n v="2"/>
    <x v="1"/>
    <x v="2"/>
    <x v="2"/>
    <x v="1"/>
    <n v="4601973.0645340011"/>
  </r>
  <r>
    <x v="2"/>
    <x v="1"/>
    <x v="2"/>
    <x v="9"/>
    <n v="3"/>
    <x v="1"/>
    <x v="2"/>
    <x v="2"/>
    <x v="1"/>
    <n v="4341474.4526009997"/>
  </r>
  <r>
    <x v="2"/>
    <x v="1"/>
    <x v="2"/>
    <x v="10"/>
    <n v="4"/>
    <x v="1"/>
    <x v="2"/>
    <x v="2"/>
    <x v="1"/>
    <n v="4348448.7778535997"/>
  </r>
  <r>
    <x v="2"/>
    <x v="1"/>
    <x v="2"/>
    <x v="11"/>
    <n v="5"/>
    <x v="1"/>
    <x v="2"/>
    <x v="2"/>
    <x v="1"/>
    <n v="3249860.6738448003"/>
  </r>
  <r>
    <x v="2"/>
    <x v="1"/>
    <x v="2"/>
    <x v="12"/>
    <n v="6"/>
    <x v="1"/>
    <x v="2"/>
    <x v="2"/>
    <x v="1"/>
    <n v="3447637.2776856003"/>
  </r>
  <r>
    <x v="2"/>
    <x v="1"/>
    <x v="2"/>
    <x v="1"/>
    <n v="7"/>
    <x v="1"/>
    <x v="3"/>
    <x v="1"/>
    <x v="1"/>
    <n v="4205710.5050467979"/>
  </r>
  <r>
    <x v="2"/>
    <x v="1"/>
    <x v="2"/>
    <x v="2"/>
    <n v="8"/>
    <x v="1"/>
    <x v="3"/>
    <x v="1"/>
    <x v="1"/>
    <n v="3388330.7652803189"/>
  </r>
  <r>
    <x v="2"/>
    <x v="1"/>
    <x v="2"/>
    <x v="3"/>
    <n v="9"/>
    <x v="1"/>
    <x v="3"/>
    <x v="1"/>
    <x v="1"/>
    <n v="4067080.518160814"/>
  </r>
  <r>
    <x v="2"/>
    <x v="1"/>
    <x v="2"/>
    <x v="4"/>
    <n v="10"/>
    <x v="1"/>
    <x v="3"/>
    <x v="1"/>
    <x v="1"/>
    <n v="3744069.5923996787"/>
  </r>
  <r>
    <x v="2"/>
    <x v="1"/>
    <x v="2"/>
    <x v="5"/>
    <n v="11"/>
    <x v="1"/>
    <x v="3"/>
    <x v="1"/>
    <x v="1"/>
    <n v="3462813.1125993291"/>
  </r>
  <r>
    <x v="2"/>
    <x v="1"/>
    <x v="2"/>
    <x v="6"/>
    <n v="12"/>
    <x v="1"/>
    <x v="3"/>
    <x v="1"/>
    <x v="1"/>
    <n v="3568361.8434775192"/>
  </r>
  <r>
    <x v="2"/>
    <x v="1"/>
    <x v="2"/>
    <x v="7"/>
    <n v="1"/>
    <x v="1"/>
    <x v="3"/>
    <x v="1"/>
    <x v="1"/>
    <n v="5471503.3322801981"/>
  </r>
  <r>
    <x v="2"/>
    <x v="1"/>
    <x v="2"/>
    <x v="8"/>
    <n v="2"/>
    <x v="1"/>
    <x v="3"/>
    <x v="1"/>
    <x v="1"/>
    <n v="5059522.5801976481"/>
  </r>
  <r>
    <x v="2"/>
    <x v="1"/>
    <x v="2"/>
    <x v="9"/>
    <n v="3"/>
    <x v="1"/>
    <x v="3"/>
    <x v="1"/>
    <x v="1"/>
    <n v="4550701.2166301943"/>
  </r>
  <r>
    <x v="2"/>
    <x v="1"/>
    <x v="2"/>
    <x v="10"/>
    <n v="4"/>
    <x v="1"/>
    <x v="3"/>
    <x v="1"/>
    <x v="1"/>
    <n v="4783246.4214486899"/>
  </r>
  <r>
    <x v="2"/>
    <x v="1"/>
    <x v="2"/>
    <x v="11"/>
    <n v="5"/>
    <x v="1"/>
    <x v="3"/>
    <x v="1"/>
    <x v="1"/>
    <n v="3615900.6923301592"/>
  </r>
  <r>
    <x v="2"/>
    <x v="1"/>
    <x v="2"/>
    <x v="12"/>
    <n v="6"/>
    <x v="1"/>
    <x v="3"/>
    <x v="1"/>
    <x v="1"/>
    <n v="3879202.5837155385"/>
  </r>
  <r>
    <x v="2"/>
    <x v="1"/>
    <x v="3"/>
    <x v="1"/>
    <n v="7"/>
    <x v="1"/>
    <x v="1"/>
    <x v="1"/>
    <x v="1"/>
    <n v="1689221.1490034999"/>
  </r>
  <r>
    <x v="2"/>
    <x v="1"/>
    <x v="3"/>
    <x v="2"/>
    <n v="8"/>
    <x v="1"/>
    <x v="1"/>
    <x v="1"/>
    <x v="1"/>
    <n v="2059921.8667754997"/>
  </r>
  <r>
    <x v="2"/>
    <x v="1"/>
    <x v="3"/>
    <x v="3"/>
    <n v="9"/>
    <x v="1"/>
    <x v="1"/>
    <x v="1"/>
    <x v="1"/>
    <n v="1793176.531129"/>
  </r>
  <r>
    <x v="2"/>
    <x v="1"/>
    <x v="3"/>
    <x v="4"/>
    <n v="10"/>
    <x v="1"/>
    <x v="1"/>
    <x v="1"/>
    <x v="1"/>
    <n v="1547855.7555440001"/>
  </r>
  <r>
    <x v="2"/>
    <x v="1"/>
    <x v="3"/>
    <x v="5"/>
    <n v="11"/>
    <x v="1"/>
    <x v="1"/>
    <x v="1"/>
    <x v="1"/>
    <n v="1621360.3148906252"/>
  </r>
  <r>
    <x v="2"/>
    <x v="1"/>
    <x v="3"/>
    <x v="6"/>
    <n v="12"/>
    <x v="1"/>
    <x v="1"/>
    <x v="1"/>
    <x v="1"/>
    <n v="1330451.9418015"/>
  </r>
  <r>
    <x v="2"/>
    <x v="1"/>
    <x v="3"/>
    <x v="7"/>
    <n v="1"/>
    <x v="1"/>
    <x v="1"/>
    <x v="1"/>
    <x v="1"/>
    <n v="2228780.4880005"/>
  </r>
  <r>
    <x v="2"/>
    <x v="1"/>
    <x v="3"/>
    <x v="8"/>
    <n v="2"/>
    <x v="1"/>
    <x v="1"/>
    <x v="1"/>
    <x v="1"/>
    <n v="2185969.2785069998"/>
  </r>
  <r>
    <x v="2"/>
    <x v="1"/>
    <x v="3"/>
    <x v="9"/>
    <n v="3"/>
    <x v="1"/>
    <x v="1"/>
    <x v="1"/>
    <x v="1"/>
    <n v="1950392.0613048752"/>
  </r>
  <r>
    <x v="2"/>
    <x v="1"/>
    <x v="3"/>
    <x v="10"/>
    <n v="4"/>
    <x v="1"/>
    <x v="1"/>
    <x v="1"/>
    <x v="1"/>
    <n v="1986295.0526719999"/>
  </r>
  <r>
    <x v="2"/>
    <x v="1"/>
    <x v="3"/>
    <x v="11"/>
    <n v="5"/>
    <x v="1"/>
    <x v="1"/>
    <x v="1"/>
    <x v="1"/>
    <n v="2071155.7982568748"/>
  </r>
  <r>
    <x v="2"/>
    <x v="1"/>
    <x v="3"/>
    <x v="12"/>
    <n v="6"/>
    <x v="1"/>
    <x v="1"/>
    <x v="1"/>
    <x v="1"/>
    <n v="2273512.0860041254"/>
  </r>
  <r>
    <x v="2"/>
    <x v="1"/>
    <x v="3"/>
    <x v="1"/>
    <n v="7"/>
    <x v="1"/>
    <x v="1"/>
    <x v="2"/>
    <x v="1"/>
    <n v="3229019.3481892501"/>
  </r>
  <r>
    <x v="2"/>
    <x v="1"/>
    <x v="3"/>
    <x v="2"/>
    <n v="8"/>
    <x v="1"/>
    <x v="1"/>
    <x v="2"/>
    <x v="1"/>
    <n v="3998074.953249"/>
  </r>
  <r>
    <x v="2"/>
    <x v="1"/>
    <x v="3"/>
    <x v="3"/>
    <n v="9"/>
    <x v="1"/>
    <x v="1"/>
    <x v="2"/>
    <x v="1"/>
    <n v="3458560.3451040001"/>
  </r>
  <r>
    <x v="2"/>
    <x v="1"/>
    <x v="3"/>
    <x v="4"/>
    <n v="10"/>
    <x v="1"/>
    <x v="1"/>
    <x v="2"/>
    <x v="1"/>
    <n v="2863773.4980290001"/>
  </r>
  <r>
    <x v="2"/>
    <x v="1"/>
    <x v="3"/>
    <x v="5"/>
    <n v="11"/>
    <x v="1"/>
    <x v="1"/>
    <x v="2"/>
    <x v="1"/>
    <n v="3126213.72064"/>
  </r>
  <r>
    <x v="2"/>
    <x v="1"/>
    <x v="3"/>
    <x v="6"/>
    <n v="12"/>
    <x v="1"/>
    <x v="1"/>
    <x v="2"/>
    <x v="1"/>
    <n v="2691566.5882560001"/>
  </r>
  <r>
    <x v="2"/>
    <x v="1"/>
    <x v="3"/>
    <x v="7"/>
    <n v="1"/>
    <x v="1"/>
    <x v="1"/>
    <x v="2"/>
    <x v="1"/>
    <n v="4009179.999363"/>
  </r>
  <r>
    <x v="2"/>
    <x v="1"/>
    <x v="3"/>
    <x v="8"/>
    <n v="2"/>
    <x v="1"/>
    <x v="1"/>
    <x v="2"/>
    <x v="1"/>
    <n v="4249229.7763439994"/>
  </r>
  <r>
    <x v="2"/>
    <x v="1"/>
    <x v="3"/>
    <x v="9"/>
    <n v="3"/>
    <x v="1"/>
    <x v="1"/>
    <x v="2"/>
    <x v="1"/>
    <n v="3887025.4362960001"/>
  </r>
  <r>
    <x v="2"/>
    <x v="1"/>
    <x v="3"/>
    <x v="10"/>
    <n v="4"/>
    <x v="1"/>
    <x v="1"/>
    <x v="2"/>
    <x v="1"/>
    <n v="4377062.9091839995"/>
  </r>
  <r>
    <x v="2"/>
    <x v="1"/>
    <x v="3"/>
    <x v="11"/>
    <n v="5"/>
    <x v="1"/>
    <x v="1"/>
    <x v="2"/>
    <x v="1"/>
    <n v="4388344.7790930001"/>
  </r>
  <r>
    <x v="2"/>
    <x v="1"/>
    <x v="3"/>
    <x v="12"/>
    <n v="6"/>
    <x v="1"/>
    <x v="1"/>
    <x v="2"/>
    <x v="1"/>
    <n v="4431008.4784342507"/>
  </r>
  <r>
    <x v="2"/>
    <x v="1"/>
    <x v="3"/>
    <x v="1"/>
    <n v="7"/>
    <x v="1"/>
    <x v="2"/>
    <x v="1"/>
    <x v="1"/>
    <n v="1665101.5295861098"/>
  </r>
  <r>
    <x v="2"/>
    <x v="1"/>
    <x v="3"/>
    <x v="2"/>
    <n v="8"/>
    <x v="1"/>
    <x v="2"/>
    <x v="1"/>
    <x v="1"/>
    <n v="1847076.2833604398"/>
  </r>
  <r>
    <x v="2"/>
    <x v="1"/>
    <x v="3"/>
    <x v="3"/>
    <n v="9"/>
    <x v="1"/>
    <x v="2"/>
    <x v="1"/>
    <x v="1"/>
    <n v="1443255.6006155098"/>
  </r>
  <r>
    <x v="2"/>
    <x v="1"/>
    <x v="3"/>
    <x v="4"/>
    <n v="10"/>
    <x v="1"/>
    <x v="2"/>
    <x v="1"/>
    <x v="1"/>
    <n v="1340433.4702902001"/>
  </r>
  <r>
    <x v="2"/>
    <x v="1"/>
    <x v="3"/>
    <x v="5"/>
    <n v="11"/>
    <x v="1"/>
    <x v="2"/>
    <x v="1"/>
    <x v="1"/>
    <n v="1484304.6234175498"/>
  </r>
  <r>
    <x v="2"/>
    <x v="1"/>
    <x v="3"/>
    <x v="6"/>
    <n v="12"/>
    <x v="1"/>
    <x v="2"/>
    <x v="1"/>
    <x v="1"/>
    <n v="1288013.6333248802"/>
  </r>
  <r>
    <x v="2"/>
    <x v="1"/>
    <x v="3"/>
    <x v="7"/>
    <n v="1"/>
    <x v="1"/>
    <x v="2"/>
    <x v="1"/>
    <x v="1"/>
    <n v="1934441.18316372"/>
  </r>
  <r>
    <x v="2"/>
    <x v="1"/>
    <x v="3"/>
    <x v="8"/>
    <n v="2"/>
    <x v="1"/>
    <x v="2"/>
    <x v="1"/>
    <x v="1"/>
    <n v="1867732.8207522598"/>
  </r>
  <r>
    <x v="2"/>
    <x v="1"/>
    <x v="3"/>
    <x v="9"/>
    <n v="3"/>
    <x v="1"/>
    <x v="2"/>
    <x v="1"/>
    <x v="1"/>
    <n v="1632975.2369934299"/>
  </r>
  <r>
    <x v="2"/>
    <x v="1"/>
    <x v="3"/>
    <x v="10"/>
    <n v="4"/>
    <x v="1"/>
    <x v="2"/>
    <x v="1"/>
    <x v="1"/>
    <n v="1699686.4578355199"/>
  </r>
  <r>
    <x v="2"/>
    <x v="1"/>
    <x v="3"/>
    <x v="11"/>
    <n v="5"/>
    <x v="1"/>
    <x v="2"/>
    <x v="1"/>
    <x v="1"/>
    <n v="1838520.95026149"/>
  </r>
  <r>
    <x v="2"/>
    <x v="1"/>
    <x v="3"/>
    <x v="12"/>
    <n v="6"/>
    <x v="1"/>
    <x v="2"/>
    <x v="1"/>
    <x v="1"/>
    <n v="1919092.9312032503"/>
  </r>
  <r>
    <x v="2"/>
    <x v="1"/>
    <x v="3"/>
    <x v="1"/>
    <n v="7"/>
    <x v="1"/>
    <x v="2"/>
    <x v="2"/>
    <x v="1"/>
    <n v="2886159.0288201999"/>
  </r>
  <r>
    <x v="2"/>
    <x v="1"/>
    <x v="3"/>
    <x v="2"/>
    <n v="8"/>
    <x v="1"/>
    <x v="2"/>
    <x v="2"/>
    <x v="1"/>
    <n v="2138617.9464186002"/>
  </r>
  <r>
    <x v="2"/>
    <x v="1"/>
    <x v="3"/>
    <x v="3"/>
    <n v="9"/>
    <x v="1"/>
    <x v="2"/>
    <x v="2"/>
    <x v="1"/>
    <n v="3947712.1118929996"/>
  </r>
  <r>
    <x v="2"/>
    <x v="1"/>
    <x v="3"/>
    <x v="4"/>
    <n v="10"/>
    <x v="1"/>
    <x v="2"/>
    <x v="2"/>
    <x v="1"/>
    <n v="3336453.7222977998"/>
  </r>
  <r>
    <x v="2"/>
    <x v="1"/>
    <x v="3"/>
    <x v="5"/>
    <n v="11"/>
    <x v="1"/>
    <x v="2"/>
    <x v="2"/>
    <x v="1"/>
    <n v="2581238.6260960004"/>
  </r>
  <r>
    <x v="2"/>
    <x v="1"/>
    <x v="3"/>
    <x v="6"/>
    <n v="12"/>
    <x v="1"/>
    <x v="2"/>
    <x v="2"/>
    <x v="1"/>
    <n v="3389594.0119008003"/>
  </r>
  <r>
    <x v="2"/>
    <x v="1"/>
    <x v="3"/>
    <x v="7"/>
    <n v="1"/>
    <x v="1"/>
    <x v="2"/>
    <x v="2"/>
    <x v="1"/>
    <n v="3641782.9956648001"/>
  </r>
  <r>
    <x v="2"/>
    <x v="1"/>
    <x v="3"/>
    <x v="8"/>
    <n v="2"/>
    <x v="1"/>
    <x v="2"/>
    <x v="2"/>
    <x v="1"/>
    <n v="3637088.2590588001"/>
  </r>
  <r>
    <x v="2"/>
    <x v="1"/>
    <x v="3"/>
    <x v="9"/>
    <n v="3"/>
    <x v="1"/>
    <x v="2"/>
    <x v="2"/>
    <x v="1"/>
    <n v="2891368.2735684002"/>
  </r>
  <r>
    <x v="2"/>
    <x v="1"/>
    <x v="3"/>
    <x v="10"/>
    <n v="4"/>
    <x v="1"/>
    <x v="2"/>
    <x v="2"/>
    <x v="1"/>
    <n v="3090339.0142464004"/>
  </r>
  <r>
    <x v="2"/>
    <x v="1"/>
    <x v="3"/>
    <x v="11"/>
    <n v="5"/>
    <x v="1"/>
    <x v="2"/>
    <x v="2"/>
    <x v="1"/>
    <n v="3395668.6594643998"/>
  </r>
  <r>
    <x v="2"/>
    <x v="1"/>
    <x v="3"/>
    <x v="12"/>
    <n v="6"/>
    <x v="1"/>
    <x v="2"/>
    <x v="2"/>
    <x v="1"/>
    <n v="3379572.3100814"/>
  </r>
  <r>
    <x v="2"/>
    <x v="1"/>
    <x v="3"/>
    <x v="1"/>
    <n v="7"/>
    <x v="1"/>
    <x v="3"/>
    <x v="1"/>
    <x v="1"/>
    <n v="3083178.310218194"/>
  </r>
  <r>
    <x v="2"/>
    <x v="1"/>
    <x v="3"/>
    <x v="2"/>
    <n v="8"/>
    <x v="1"/>
    <x v="3"/>
    <x v="1"/>
    <x v="1"/>
    <n v="3624627.2765830643"/>
  </r>
  <r>
    <x v="2"/>
    <x v="1"/>
    <x v="3"/>
    <x v="3"/>
    <n v="9"/>
    <x v="1"/>
    <x v="3"/>
    <x v="1"/>
    <x v="1"/>
    <n v="3090109.4706031792"/>
  </r>
  <r>
    <x v="2"/>
    <x v="1"/>
    <x v="3"/>
    <x v="4"/>
    <n v="10"/>
    <x v="1"/>
    <x v="3"/>
    <x v="1"/>
    <x v="1"/>
    <n v="2588932.9613108994"/>
  </r>
  <r>
    <x v="2"/>
    <x v="1"/>
    <x v="3"/>
    <x v="5"/>
    <n v="11"/>
    <x v="1"/>
    <x v="3"/>
    <x v="1"/>
    <x v="1"/>
    <n v="2871337.5293786996"/>
  </r>
  <r>
    <x v="2"/>
    <x v="1"/>
    <x v="3"/>
    <x v="6"/>
    <n v="12"/>
    <x v="1"/>
    <x v="3"/>
    <x v="1"/>
    <x v="1"/>
    <n v="2476353.7848823196"/>
  </r>
  <r>
    <x v="2"/>
    <x v="1"/>
    <x v="3"/>
    <x v="7"/>
    <n v="1"/>
    <x v="1"/>
    <x v="3"/>
    <x v="1"/>
    <x v="1"/>
    <n v="3520427.5225060191"/>
  </r>
  <r>
    <x v="2"/>
    <x v="1"/>
    <x v="3"/>
    <x v="8"/>
    <n v="2"/>
    <x v="1"/>
    <x v="3"/>
    <x v="1"/>
    <x v="1"/>
    <n v="3874818.9917811132"/>
  </r>
  <r>
    <x v="2"/>
    <x v="1"/>
    <x v="3"/>
    <x v="9"/>
    <n v="3"/>
    <x v="1"/>
    <x v="3"/>
    <x v="1"/>
    <x v="1"/>
    <n v="3237363.8548801187"/>
  </r>
  <r>
    <x v="2"/>
    <x v="1"/>
    <x v="3"/>
    <x v="10"/>
    <n v="4"/>
    <x v="1"/>
    <x v="3"/>
    <x v="1"/>
    <x v="1"/>
    <n v="3615453.1290214392"/>
  </r>
  <r>
    <x v="2"/>
    <x v="1"/>
    <x v="3"/>
    <x v="11"/>
    <n v="5"/>
    <x v="1"/>
    <x v="3"/>
    <x v="1"/>
    <x v="1"/>
    <n v="2956857.0525275953"/>
  </r>
  <r>
    <x v="2"/>
    <x v="1"/>
    <x v="3"/>
    <x v="12"/>
    <n v="6"/>
    <x v="1"/>
    <x v="3"/>
    <x v="1"/>
    <x v="1"/>
    <n v="3215096.199550285"/>
  </r>
  <r>
    <x v="2"/>
    <x v="2"/>
    <x v="1"/>
    <x v="1"/>
    <n v="7"/>
    <x v="2"/>
    <x v="4"/>
    <x v="3"/>
    <x v="1"/>
    <n v="859050.95871603675"/>
  </r>
  <r>
    <x v="2"/>
    <x v="2"/>
    <x v="1"/>
    <x v="2"/>
    <n v="8"/>
    <x v="2"/>
    <x v="4"/>
    <x v="3"/>
    <x v="1"/>
    <n v="1256568.663764968"/>
  </r>
  <r>
    <x v="2"/>
    <x v="2"/>
    <x v="1"/>
    <x v="3"/>
    <n v="9"/>
    <x v="2"/>
    <x v="4"/>
    <x v="3"/>
    <x v="1"/>
    <n v="945239.11169929046"/>
  </r>
  <r>
    <x v="2"/>
    <x v="2"/>
    <x v="1"/>
    <x v="4"/>
    <n v="10"/>
    <x v="2"/>
    <x v="4"/>
    <x v="3"/>
    <x v="1"/>
    <n v="897002.08738166792"/>
  </r>
  <r>
    <x v="2"/>
    <x v="2"/>
    <x v="1"/>
    <x v="5"/>
    <n v="11"/>
    <x v="2"/>
    <x v="4"/>
    <x v="3"/>
    <x v="1"/>
    <n v="983029.73485591868"/>
  </r>
  <r>
    <x v="2"/>
    <x v="2"/>
    <x v="1"/>
    <x v="6"/>
    <n v="12"/>
    <x v="2"/>
    <x v="4"/>
    <x v="3"/>
    <x v="1"/>
    <n v="938538.15127751243"/>
  </r>
  <r>
    <x v="2"/>
    <x v="2"/>
    <x v="1"/>
    <x v="7"/>
    <n v="1"/>
    <x v="2"/>
    <x v="4"/>
    <x v="3"/>
    <x v="1"/>
    <n v="1120011.9018488396"/>
  </r>
  <r>
    <x v="2"/>
    <x v="2"/>
    <x v="1"/>
    <x v="8"/>
    <n v="2"/>
    <x v="2"/>
    <x v="4"/>
    <x v="3"/>
    <x v="1"/>
    <n v="908869.29775302368"/>
  </r>
  <r>
    <x v="2"/>
    <x v="2"/>
    <x v="1"/>
    <x v="9"/>
    <n v="3"/>
    <x v="2"/>
    <x v="4"/>
    <x v="3"/>
    <x v="1"/>
    <n v="962926.50469158008"/>
  </r>
  <r>
    <x v="2"/>
    <x v="2"/>
    <x v="1"/>
    <x v="10"/>
    <n v="4"/>
    <x v="2"/>
    <x v="4"/>
    <x v="3"/>
    <x v="1"/>
    <n v="972833.26691238175"/>
  </r>
  <r>
    <x v="2"/>
    <x v="2"/>
    <x v="1"/>
    <x v="11"/>
    <n v="5"/>
    <x v="2"/>
    <x v="4"/>
    <x v="3"/>
    <x v="1"/>
    <n v="1071765.8371174217"/>
  </r>
  <r>
    <x v="2"/>
    <x v="2"/>
    <x v="1"/>
    <x v="12"/>
    <n v="6"/>
    <x v="2"/>
    <x v="4"/>
    <x v="3"/>
    <x v="1"/>
    <n v="1137792.8543239292"/>
  </r>
  <r>
    <x v="2"/>
    <x v="2"/>
    <x v="1"/>
    <x v="1"/>
    <n v="7"/>
    <x v="2"/>
    <x v="5"/>
    <x v="4"/>
    <x v="1"/>
    <n v="411478.37181662378"/>
  </r>
  <r>
    <x v="2"/>
    <x v="2"/>
    <x v="1"/>
    <x v="2"/>
    <n v="8"/>
    <x v="2"/>
    <x v="5"/>
    <x v="4"/>
    <x v="1"/>
    <n v="558286.81851324998"/>
  </r>
  <r>
    <x v="2"/>
    <x v="2"/>
    <x v="1"/>
    <x v="3"/>
    <n v="9"/>
    <x v="2"/>
    <x v="5"/>
    <x v="4"/>
    <x v="1"/>
    <n v="449699.38278299873"/>
  </r>
  <r>
    <x v="2"/>
    <x v="2"/>
    <x v="1"/>
    <x v="4"/>
    <n v="10"/>
    <x v="2"/>
    <x v="5"/>
    <x v="4"/>
    <x v="1"/>
    <n v="427182.91524"/>
  </r>
  <r>
    <x v="2"/>
    <x v="2"/>
    <x v="1"/>
    <x v="5"/>
    <n v="11"/>
    <x v="2"/>
    <x v="5"/>
    <x v="4"/>
    <x v="1"/>
    <n v="415259.38098750002"/>
  </r>
  <r>
    <x v="2"/>
    <x v="2"/>
    <x v="1"/>
    <x v="6"/>
    <n v="12"/>
    <x v="2"/>
    <x v="5"/>
    <x v="4"/>
    <x v="1"/>
    <n v="427041.03370000009"/>
  </r>
  <r>
    <x v="2"/>
    <x v="2"/>
    <x v="1"/>
    <x v="7"/>
    <n v="1"/>
    <x v="2"/>
    <x v="5"/>
    <x v="4"/>
    <x v="1"/>
    <n v="536309.89158199995"/>
  </r>
  <r>
    <x v="2"/>
    <x v="2"/>
    <x v="1"/>
    <x v="8"/>
    <n v="2"/>
    <x v="2"/>
    <x v="5"/>
    <x v="4"/>
    <x v="1"/>
    <n v="414358.37553974998"/>
  </r>
  <r>
    <x v="2"/>
    <x v="2"/>
    <x v="1"/>
    <x v="9"/>
    <n v="3"/>
    <x v="2"/>
    <x v="5"/>
    <x v="4"/>
    <x v="1"/>
    <n v="484912.71240800002"/>
  </r>
  <r>
    <x v="2"/>
    <x v="2"/>
    <x v="1"/>
    <x v="10"/>
    <n v="4"/>
    <x v="2"/>
    <x v="5"/>
    <x v="4"/>
    <x v="1"/>
    <n v="419935.11569100001"/>
  </r>
  <r>
    <x v="2"/>
    <x v="2"/>
    <x v="1"/>
    <x v="11"/>
    <n v="5"/>
    <x v="2"/>
    <x v="5"/>
    <x v="4"/>
    <x v="1"/>
    <n v="448216.05637499999"/>
  </r>
  <r>
    <x v="2"/>
    <x v="2"/>
    <x v="1"/>
    <x v="12"/>
    <n v="6"/>
    <x v="2"/>
    <x v="5"/>
    <x v="4"/>
    <x v="1"/>
    <n v="532127.64313450002"/>
  </r>
  <r>
    <x v="2"/>
    <x v="2"/>
    <x v="1"/>
    <x v="1"/>
    <n v="7"/>
    <x v="2"/>
    <x v="5"/>
    <x v="5"/>
    <x v="1"/>
    <n v="610297.37310056051"/>
  </r>
  <r>
    <x v="2"/>
    <x v="2"/>
    <x v="1"/>
    <x v="2"/>
    <n v="8"/>
    <x v="2"/>
    <x v="5"/>
    <x v="5"/>
    <x v="1"/>
    <n v="908795.20773656247"/>
  </r>
  <r>
    <x v="2"/>
    <x v="2"/>
    <x v="1"/>
    <x v="3"/>
    <n v="9"/>
    <x v="2"/>
    <x v="5"/>
    <x v="5"/>
    <x v="1"/>
    <n v="711025.90062299802"/>
  </r>
  <r>
    <x v="2"/>
    <x v="2"/>
    <x v="1"/>
    <x v="4"/>
    <n v="10"/>
    <x v="2"/>
    <x v="5"/>
    <x v="5"/>
    <x v="1"/>
    <n v="699813.46326262481"/>
  </r>
  <r>
    <x v="2"/>
    <x v="2"/>
    <x v="1"/>
    <x v="5"/>
    <n v="11"/>
    <x v="2"/>
    <x v="5"/>
    <x v="5"/>
    <x v="1"/>
    <n v="619174.29107624991"/>
  </r>
  <r>
    <x v="2"/>
    <x v="2"/>
    <x v="1"/>
    <x v="6"/>
    <n v="12"/>
    <x v="2"/>
    <x v="5"/>
    <x v="5"/>
    <x v="1"/>
    <n v="641582.36576999992"/>
  </r>
  <r>
    <x v="2"/>
    <x v="2"/>
    <x v="1"/>
    <x v="7"/>
    <n v="1"/>
    <x v="2"/>
    <x v="5"/>
    <x v="5"/>
    <x v="1"/>
    <n v="740585.34395999974"/>
  </r>
  <r>
    <x v="2"/>
    <x v="2"/>
    <x v="1"/>
    <x v="8"/>
    <n v="2"/>
    <x v="2"/>
    <x v="5"/>
    <x v="5"/>
    <x v="1"/>
    <n v="665533.05688012496"/>
  </r>
  <r>
    <x v="2"/>
    <x v="2"/>
    <x v="1"/>
    <x v="9"/>
    <n v="3"/>
    <x v="2"/>
    <x v="5"/>
    <x v="5"/>
    <x v="1"/>
    <n v="608946.05938500003"/>
  </r>
  <r>
    <x v="2"/>
    <x v="2"/>
    <x v="1"/>
    <x v="10"/>
    <n v="4"/>
    <x v="2"/>
    <x v="5"/>
    <x v="5"/>
    <x v="1"/>
    <n v="706548.92858549999"/>
  </r>
  <r>
    <x v="2"/>
    <x v="2"/>
    <x v="1"/>
    <x v="11"/>
    <n v="5"/>
    <x v="2"/>
    <x v="5"/>
    <x v="5"/>
    <x v="1"/>
    <n v="684073.99396875"/>
  </r>
  <r>
    <x v="2"/>
    <x v="2"/>
    <x v="1"/>
    <x v="12"/>
    <n v="6"/>
    <x v="2"/>
    <x v="5"/>
    <x v="5"/>
    <x v="1"/>
    <n v="795822.70165668742"/>
  </r>
  <r>
    <x v="2"/>
    <x v="2"/>
    <x v="1"/>
    <x v="1"/>
    <n v="7"/>
    <x v="2"/>
    <x v="6"/>
    <x v="6"/>
    <x v="1"/>
    <n v="334574.56978850893"/>
  </r>
  <r>
    <x v="2"/>
    <x v="2"/>
    <x v="1"/>
    <x v="2"/>
    <n v="8"/>
    <x v="2"/>
    <x v="6"/>
    <x v="6"/>
    <x v="1"/>
    <n v="492735.34629342239"/>
  </r>
  <r>
    <x v="2"/>
    <x v="2"/>
    <x v="1"/>
    <x v="3"/>
    <n v="9"/>
    <x v="2"/>
    <x v="6"/>
    <x v="6"/>
    <x v="1"/>
    <n v="423886.13007635879"/>
  </r>
  <r>
    <x v="2"/>
    <x v="2"/>
    <x v="1"/>
    <x v="4"/>
    <n v="10"/>
    <x v="2"/>
    <x v="6"/>
    <x v="6"/>
    <x v="1"/>
    <n v="370340.02732499992"/>
  </r>
  <r>
    <x v="2"/>
    <x v="2"/>
    <x v="1"/>
    <x v="5"/>
    <n v="11"/>
    <x v="2"/>
    <x v="6"/>
    <x v="6"/>
    <x v="1"/>
    <n v="388537.72727419995"/>
  </r>
  <r>
    <x v="2"/>
    <x v="2"/>
    <x v="1"/>
    <x v="6"/>
    <n v="12"/>
    <x v="2"/>
    <x v="6"/>
    <x v="6"/>
    <x v="1"/>
    <n v="338577.18673479994"/>
  </r>
  <r>
    <x v="2"/>
    <x v="2"/>
    <x v="1"/>
    <x v="7"/>
    <n v="1"/>
    <x v="2"/>
    <x v="6"/>
    <x v="6"/>
    <x v="1"/>
    <n v="466373.20086803986"/>
  </r>
  <r>
    <x v="2"/>
    <x v="2"/>
    <x v="1"/>
    <x v="8"/>
    <n v="2"/>
    <x v="2"/>
    <x v="6"/>
    <x v="6"/>
    <x v="1"/>
    <n v="388574.67707873997"/>
  </r>
  <r>
    <x v="2"/>
    <x v="2"/>
    <x v="1"/>
    <x v="9"/>
    <n v="3"/>
    <x v="2"/>
    <x v="6"/>
    <x v="6"/>
    <x v="1"/>
    <n v="356192.71368815994"/>
  </r>
  <r>
    <x v="2"/>
    <x v="2"/>
    <x v="1"/>
    <x v="10"/>
    <n v="4"/>
    <x v="2"/>
    <x v="6"/>
    <x v="6"/>
    <x v="1"/>
    <n v="381723.53905412991"/>
  </r>
  <r>
    <x v="2"/>
    <x v="2"/>
    <x v="1"/>
    <x v="11"/>
    <n v="5"/>
    <x v="2"/>
    <x v="6"/>
    <x v="6"/>
    <x v="1"/>
    <n v="429911.03490812494"/>
  </r>
  <r>
    <x v="2"/>
    <x v="2"/>
    <x v="1"/>
    <x v="12"/>
    <n v="6"/>
    <x v="2"/>
    <x v="6"/>
    <x v="6"/>
    <x v="1"/>
    <n v="476034.24514096242"/>
  </r>
  <r>
    <x v="2"/>
    <x v="2"/>
    <x v="1"/>
    <x v="1"/>
    <n v="7"/>
    <x v="2"/>
    <x v="6"/>
    <x v="7"/>
    <x v="1"/>
    <n v="221632.12385716435"/>
  </r>
  <r>
    <x v="2"/>
    <x v="2"/>
    <x v="1"/>
    <x v="2"/>
    <n v="8"/>
    <x v="2"/>
    <x v="6"/>
    <x v="7"/>
    <x v="1"/>
    <n v="298721.115169695"/>
  </r>
  <r>
    <x v="2"/>
    <x v="2"/>
    <x v="1"/>
    <x v="3"/>
    <n v="9"/>
    <x v="2"/>
    <x v="6"/>
    <x v="7"/>
    <x v="1"/>
    <n v="263980.61528681178"/>
  </r>
  <r>
    <x v="2"/>
    <x v="2"/>
    <x v="1"/>
    <x v="4"/>
    <n v="10"/>
    <x v="2"/>
    <x v="6"/>
    <x v="7"/>
    <x v="1"/>
    <n v="219795.94496150999"/>
  </r>
  <r>
    <x v="2"/>
    <x v="2"/>
    <x v="1"/>
    <x v="5"/>
    <n v="11"/>
    <x v="2"/>
    <x v="6"/>
    <x v="7"/>
    <x v="1"/>
    <n v="258222.34619527502"/>
  </r>
  <r>
    <x v="2"/>
    <x v="2"/>
    <x v="1"/>
    <x v="6"/>
    <n v="12"/>
    <x v="2"/>
    <x v="6"/>
    <x v="7"/>
    <x v="1"/>
    <n v="230372.47477350003"/>
  </r>
  <r>
    <x v="2"/>
    <x v="2"/>
    <x v="1"/>
    <x v="7"/>
    <n v="1"/>
    <x v="2"/>
    <x v="6"/>
    <x v="7"/>
    <x v="1"/>
    <n v="269842.36896287993"/>
  </r>
  <r>
    <x v="2"/>
    <x v="2"/>
    <x v="1"/>
    <x v="8"/>
    <n v="2"/>
    <x v="2"/>
    <x v="6"/>
    <x v="7"/>
    <x v="1"/>
    <n v="229486.43250580502"/>
  </r>
  <r>
    <x v="2"/>
    <x v="2"/>
    <x v="1"/>
    <x v="9"/>
    <n v="3"/>
    <x v="2"/>
    <x v="6"/>
    <x v="7"/>
    <x v="1"/>
    <n v="247771.36577484003"/>
  </r>
  <r>
    <x v="2"/>
    <x v="2"/>
    <x v="1"/>
    <x v="10"/>
    <n v="4"/>
    <x v="2"/>
    <x v="6"/>
    <x v="7"/>
    <x v="1"/>
    <n v="247653.76578579002"/>
  </r>
  <r>
    <x v="2"/>
    <x v="2"/>
    <x v="1"/>
    <x v="11"/>
    <n v="5"/>
    <x v="2"/>
    <x v="6"/>
    <x v="7"/>
    <x v="1"/>
    <n v="257537.95336406256"/>
  </r>
  <r>
    <x v="2"/>
    <x v="2"/>
    <x v="1"/>
    <x v="12"/>
    <n v="6"/>
    <x v="2"/>
    <x v="6"/>
    <x v="7"/>
    <x v="1"/>
    <n v="273028.52946296253"/>
  </r>
  <r>
    <x v="2"/>
    <x v="2"/>
    <x v="1"/>
    <x v="1"/>
    <n v="7"/>
    <x v="2"/>
    <x v="6"/>
    <x v="8"/>
    <x v="1"/>
    <n v="270317.51001272164"/>
  </r>
  <r>
    <x v="2"/>
    <x v="2"/>
    <x v="1"/>
    <x v="2"/>
    <n v="8"/>
    <x v="2"/>
    <x v="6"/>
    <x v="8"/>
    <x v="1"/>
    <n v="345609.90627034125"/>
  </r>
  <r>
    <x v="2"/>
    <x v="2"/>
    <x v="1"/>
    <x v="3"/>
    <n v="9"/>
    <x v="2"/>
    <x v="6"/>
    <x v="8"/>
    <x v="1"/>
    <n v="281982.65504614048"/>
  </r>
  <r>
    <x v="2"/>
    <x v="2"/>
    <x v="1"/>
    <x v="4"/>
    <n v="10"/>
    <x v="2"/>
    <x v="6"/>
    <x v="8"/>
    <x v="1"/>
    <n v="262525.43281191739"/>
  </r>
  <r>
    <x v="2"/>
    <x v="2"/>
    <x v="1"/>
    <x v="5"/>
    <n v="11"/>
    <x v="2"/>
    <x v="6"/>
    <x v="8"/>
    <x v="1"/>
    <n v="264530.39711157506"/>
  </r>
  <r>
    <x v="2"/>
    <x v="2"/>
    <x v="1"/>
    <x v="6"/>
    <n v="12"/>
    <x v="2"/>
    <x v="6"/>
    <x v="8"/>
    <x v="1"/>
    <n v="252866.98882554998"/>
  </r>
  <r>
    <x v="2"/>
    <x v="2"/>
    <x v="1"/>
    <x v="7"/>
    <n v="1"/>
    <x v="2"/>
    <x v="6"/>
    <x v="8"/>
    <x v="1"/>
    <n v="306190.89609723992"/>
  </r>
  <r>
    <x v="2"/>
    <x v="2"/>
    <x v="1"/>
    <x v="8"/>
    <n v="2"/>
    <x v="2"/>
    <x v="6"/>
    <x v="8"/>
    <x v="1"/>
    <n v="271830.070734885"/>
  </r>
  <r>
    <x v="2"/>
    <x v="2"/>
    <x v="1"/>
    <x v="9"/>
    <n v="3"/>
    <x v="2"/>
    <x v="6"/>
    <x v="8"/>
    <x v="1"/>
    <n v="271101.39427444007"/>
  </r>
  <r>
    <x v="2"/>
    <x v="2"/>
    <x v="1"/>
    <x v="10"/>
    <n v="4"/>
    <x v="2"/>
    <x v="6"/>
    <x v="8"/>
    <x v="1"/>
    <n v="274351.7614925587"/>
  </r>
  <r>
    <x v="2"/>
    <x v="2"/>
    <x v="1"/>
    <x v="11"/>
    <n v="5"/>
    <x v="2"/>
    <x v="6"/>
    <x v="8"/>
    <x v="1"/>
    <n v="294826.72073953127"/>
  </r>
  <r>
    <x v="2"/>
    <x v="2"/>
    <x v="1"/>
    <x v="12"/>
    <n v="6"/>
    <x v="2"/>
    <x v="6"/>
    <x v="8"/>
    <x v="1"/>
    <n v="340841.04228242871"/>
  </r>
  <r>
    <x v="2"/>
    <x v="2"/>
    <x v="1"/>
    <x v="1"/>
    <n v="7"/>
    <x v="2"/>
    <x v="6"/>
    <x v="9"/>
    <x v="1"/>
    <n v="186895.31347357444"/>
  </r>
  <r>
    <x v="2"/>
    <x v="2"/>
    <x v="1"/>
    <x v="2"/>
    <n v="8"/>
    <x v="2"/>
    <x v="6"/>
    <x v="9"/>
    <x v="1"/>
    <n v="232460.33937309752"/>
  </r>
  <r>
    <x v="2"/>
    <x v="2"/>
    <x v="1"/>
    <x v="3"/>
    <n v="9"/>
    <x v="2"/>
    <x v="6"/>
    <x v="9"/>
    <x v="1"/>
    <n v="196800.64514333947"/>
  </r>
  <r>
    <x v="2"/>
    <x v="2"/>
    <x v="1"/>
    <x v="4"/>
    <n v="10"/>
    <x v="2"/>
    <x v="6"/>
    <x v="9"/>
    <x v="1"/>
    <n v="175238.87213904748"/>
  </r>
  <r>
    <x v="2"/>
    <x v="2"/>
    <x v="1"/>
    <x v="5"/>
    <n v="11"/>
    <x v="2"/>
    <x v="6"/>
    <x v="9"/>
    <x v="1"/>
    <n v="184271.68199002498"/>
  </r>
  <r>
    <x v="2"/>
    <x v="2"/>
    <x v="1"/>
    <x v="6"/>
    <n v="12"/>
    <x v="2"/>
    <x v="6"/>
    <x v="9"/>
    <x v="1"/>
    <n v="182465.61649890002"/>
  </r>
  <r>
    <x v="2"/>
    <x v="2"/>
    <x v="1"/>
    <x v="7"/>
    <n v="1"/>
    <x v="2"/>
    <x v="6"/>
    <x v="9"/>
    <x v="1"/>
    <n v="235865.21106119995"/>
  </r>
  <r>
    <x v="2"/>
    <x v="2"/>
    <x v="1"/>
    <x v="8"/>
    <n v="2"/>
    <x v="2"/>
    <x v="6"/>
    <x v="9"/>
    <x v="1"/>
    <n v="184781.07299609997"/>
  </r>
  <r>
    <x v="2"/>
    <x v="2"/>
    <x v="1"/>
    <x v="9"/>
    <n v="3"/>
    <x v="2"/>
    <x v="6"/>
    <x v="9"/>
    <x v="1"/>
    <n v="187904.12488512002"/>
  </r>
  <r>
    <x v="2"/>
    <x v="2"/>
    <x v="1"/>
    <x v="10"/>
    <n v="4"/>
    <x v="2"/>
    <x v="6"/>
    <x v="9"/>
    <x v="1"/>
    <n v="191788.36157754"/>
  </r>
  <r>
    <x v="2"/>
    <x v="2"/>
    <x v="1"/>
    <x v="11"/>
    <n v="5"/>
    <x v="2"/>
    <x v="6"/>
    <x v="9"/>
    <x v="1"/>
    <n v="189293.90636625001"/>
  </r>
  <r>
    <x v="2"/>
    <x v="2"/>
    <x v="1"/>
    <x v="12"/>
    <n v="6"/>
    <x v="2"/>
    <x v="6"/>
    <x v="9"/>
    <x v="1"/>
    <n v="230880.88355771248"/>
  </r>
  <r>
    <x v="2"/>
    <x v="2"/>
    <x v="1"/>
    <x v="1"/>
    <n v="7"/>
    <x v="2"/>
    <x v="7"/>
    <x v="10"/>
    <x v="1"/>
    <n v="1207341.5441326213"/>
  </r>
  <r>
    <x v="2"/>
    <x v="2"/>
    <x v="1"/>
    <x v="2"/>
    <n v="8"/>
    <x v="2"/>
    <x v="7"/>
    <x v="10"/>
    <x v="1"/>
    <n v="1627559.0630120938"/>
  </r>
  <r>
    <x v="2"/>
    <x v="2"/>
    <x v="1"/>
    <x v="3"/>
    <n v="9"/>
    <x v="2"/>
    <x v="7"/>
    <x v="10"/>
    <x v="1"/>
    <n v="1247278.3501437153"/>
  </r>
  <r>
    <x v="2"/>
    <x v="2"/>
    <x v="1"/>
    <x v="4"/>
    <n v="10"/>
    <x v="2"/>
    <x v="7"/>
    <x v="10"/>
    <x v="1"/>
    <n v="1189437.4296213749"/>
  </r>
  <r>
    <x v="2"/>
    <x v="2"/>
    <x v="1"/>
    <x v="5"/>
    <n v="11"/>
    <x v="2"/>
    <x v="7"/>
    <x v="10"/>
    <x v="1"/>
    <n v="1196568.3584903125"/>
  </r>
  <r>
    <x v="2"/>
    <x v="2"/>
    <x v="1"/>
    <x v="6"/>
    <n v="12"/>
    <x v="2"/>
    <x v="7"/>
    <x v="10"/>
    <x v="1"/>
    <n v="1176117.3688343752"/>
  </r>
  <r>
    <x v="2"/>
    <x v="2"/>
    <x v="1"/>
    <x v="7"/>
    <n v="1"/>
    <x v="2"/>
    <x v="7"/>
    <x v="10"/>
    <x v="1"/>
    <n v="1565368.1883344997"/>
  </r>
  <r>
    <x v="2"/>
    <x v="2"/>
    <x v="1"/>
    <x v="8"/>
    <n v="2"/>
    <x v="2"/>
    <x v="7"/>
    <x v="10"/>
    <x v="1"/>
    <n v="1227442.7809998749"/>
  </r>
  <r>
    <x v="2"/>
    <x v="2"/>
    <x v="1"/>
    <x v="9"/>
    <n v="3"/>
    <x v="2"/>
    <x v="7"/>
    <x v="10"/>
    <x v="1"/>
    <n v="1290433.7858775002"/>
  </r>
  <r>
    <x v="2"/>
    <x v="2"/>
    <x v="1"/>
    <x v="10"/>
    <n v="4"/>
    <x v="2"/>
    <x v="7"/>
    <x v="10"/>
    <x v="1"/>
    <n v="1298308.3953839999"/>
  </r>
  <r>
    <x v="2"/>
    <x v="2"/>
    <x v="1"/>
    <x v="11"/>
    <n v="5"/>
    <x v="2"/>
    <x v="7"/>
    <x v="10"/>
    <x v="1"/>
    <n v="1344373.5269335939"/>
  </r>
  <r>
    <x v="2"/>
    <x v="2"/>
    <x v="1"/>
    <x v="12"/>
    <n v="6"/>
    <x v="2"/>
    <x v="7"/>
    <x v="10"/>
    <x v="1"/>
    <n v="1507227.5892764062"/>
  </r>
  <r>
    <x v="2"/>
    <x v="2"/>
    <x v="2"/>
    <x v="1"/>
    <n v="7"/>
    <x v="2"/>
    <x v="4"/>
    <x v="3"/>
    <x v="1"/>
    <n v="4118100.0493550403"/>
  </r>
  <r>
    <x v="2"/>
    <x v="2"/>
    <x v="2"/>
    <x v="2"/>
    <n v="8"/>
    <x v="2"/>
    <x v="4"/>
    <x v="3"/>
    <x v="1"/>
    <n v="4507082.5661568008"/>
  </r>
  <r>
    <x v="2"/>
    <x v="2"/>
    <x v="2"/>
    <x v="3"/>
    <n v="9"/>
    <x v="2"/>
    <x v="4"/>
    <x v="3"/>
    <x v="1"/>
    <n v="4703409.2060524803"/>
  </r>
  <r>
    <x v="2"/>
    <x v="2"/>
    <x v="2"/>
    <x v="4"/>
    <n v="10"/>
    <x v="2"/>
    <x v="4"/>
    <x v="3"/>
    <x v="1"/>
    <n v="6020479.2997298883"/>
  </r>
  <r>
    <x v="2"/>
    <x v="2"/>
    <x v="2"/>
    <x v="5"/>
    <n v="11"/>
    <x v="2"/>
    <x v="4"/>
    <x v="3"/>
    <x v="1"/>
    <n v="6461172.5917462073"/>
  </r>
  <r>
    <x v="2"/>
    <x v="2"/>
    <x v="2"/>
    <x v="6"/>
    <n v="12"/>
    <x v="2"/>
    <x v="4"/>
    <x v="3"/>
    <x v="1"/>
    <n v="3399470.2212770889"/>
  </r>
  <r>
    <x v="2"/>
    <x v="2"/>
    <x v="2"/>
    <x v="7"/>
    <n v="1"/>
    <x v="2"/>
    <x v="4"/>
    <x v="3"/>
    <x v="1"/>
    <n v="3168116.576105712"/>
  </r>
  <r>
    <x v="2"/>
    <x v="2"/>
    <x v="2"/>
    <x v="8"/>
    <n v="2"/>
    <x v="2"/>
    <x v="4"/>
    <x v="3"/>
    <x v="1"/>
    <n v="3601517.3685167041"/>
  </r>
  <r>
    <x v="2"/>
    <x v="2"/>
    <x v="2"/>
    <x v="9"/>
    <n v="3"/>
    <x v="2"/>
    <x v="4"/>
    <x v="3"/>
    <x v="1"/>
    <n v="3449559.2207462396"/>
  </r>
  <r>
    <x v="2"/>
    <x v="2"/>
    <x v="2"/>
    <x v="10"/>
    <n v="4"/>
    <x v="2"/>
    <x v="4"/>
    <x v="3"/>
    <x v="1"/>
    <n v="3875884.2425812325"/>
  </r>
  <r>
    <x v="2"/>
    <x v="2"/>
    <x v="2"/>
    <x v="11"/>
    <n v="5"/>
    <x v="2"/>
    <x v="4"/>
    <x v="3"/>
    <x v="1"/>
    <n v="4224276.0222364804"/>
  </r>
  <r>
    <x v="2"/>
    <x v="2"/>
    <x v="2"/>
    <x v="12"/>
    <n v="6"/>
    <x v="2"/>
    <x v="4"/>
    <x v="3"/>
    <x v="1"/>
    <n v="2229175.6542357123"/>
  </r>
  <r>
    <x v="2"/>
    <x v="2"/>
    <x v="2"/>
    <x v="1"/>
    <n v="7"/>
    <x v="2"/>
    <x v="5"/>
    <x v="4"/>
    <x v="1"/>
    <n v="1958496.2303689439"/>
  </r>
  <r>
    <x v="2"/>
    <x v="2"/>
    <x v="2"/>
    <x v="2"/>
    <n v="8"/>
    <x v="2"/>
    <x v="5"/>
    <x v="4"/>
    <x v="1"/>
    <n v="2195052.7782959999"/>
  </r>
  <r>
    <x v="2"/>
    <x v="2"/>
    <x v="2"/>
    <x v="3"/>
    <n v="9"/>
    <x v="2"/>
    <x v="5"/>
    <x v="4"/>
    <x v="1"/>
    <n v="2264552.5099384319"/>
  </r>
  <r>
    <x v="2"/>
    <x v="2"/>
    <x v="2"/>
    <x v="4"/>
    <n v="10"/>
    <x v="2"/>
    <x v="5"/>
    <x v="4"/>
    <x v="1"/>
    <n v="2839505.8993002246"/>
  </r>
  <r>
    <x v="2"/>
    <x v="2"/>
    <x v="2"/>
    <x v="5"/>
    <n v="11"/>
    <x v="2"/>
    <x v="5"/>
    <x v="4"/>
    <x v="1"/>
    <n v="3159420.5430006236"/>
  </r>
  <r>
    <x v="2"/>
    <x v="2"/>
    <x v="2"/>
    <x v="6"/>
    <n v="12"/>
    <x v="2"/>
    <x v="5"/>
    <x v="4"/>
    <x v="1"/>
    <n v="1724509.5598100165"/>
  </r>
  <r>
    <x v="2"/>
    <x v="2"/>
    <x v="2"/>
    <x v="7"/>
    <n v="1"/>
    <x v="2"/>
    <x v="5"/>
    <x v="4"/>
    <x v="1"/>
    <n v="1542913.9169346001"/>
  </r>
  <r>
    <x v="2"/>
    <x v="2"/>
    <x v="2"/>
    <x v="8"/>
    <n v="2"/>
    <x v="2"/>
    <x v="5"/>
    <x v="4"/>
    <x v="1"/>
    <n v="1820402.6309305201"/>
  </r>
  <r>
    <x v="2"/>
    <x v="2"/>
    <x v="2"/>
    <x v="9"/>
    <n v="3"/>
    <x v="2"/>
    <x v="5"/>
    <x v="4"/>
    <x v="1"/>
    <n v="1771550.3477915039"/>
  </r>
  <r>
    <x v="2"/>
    <x v="2"/>
    <x v="2"/>
    <x v="10"/>
    <n v="4"/>
    <x v="2"/>
    <x v="5"/>
    <x v="4"/>
    <x v="1"/>
    <n v="1908978.5663007363"/>
  </r>
  <r>
    <x v="2"/>
    <x v="2"/>
    <x v="2"/>
    <x v="11"/>
    <n v="5"/>
    <x v="2"/>
    <x v="5"/>
    <x v="4"/>
    <x v="1"/>
    <n v="2224548.7175923204"/>
  </r>
  <r>
    <x v="2"/>
    <x v="2"/>
    <x v="2"/>
    <x v="12"/>
    <n v="6"/>
    <x v="2"/>
    <x v="5"/>
    <x v="4"/>
    <x v="1"/>
    <n v="1199138.0695781759"/>
  </r>
  <r>
    <x v="2"/>
    <x v="2"/>
    <x v="2"/>
    <x v="1"/>
    <n v="7"/>
    <x v="2"/>
    <x v="5"/>
    <x v="5"/>
    <x v="1"/>
    <n v="1652868.9853267202"/>
  </r>
  <r>
    <x v="2"/>
    <x v="2"/>
    <x v="2"/>
    <x v="2"/>
    <n v="8"/>
    <x v="2"/>
    <x v="5"/>
    <x v="5"/>
    <x v="1"/>
    <n v="1940369.6316480001"/>
  </r>
  <r>
    <x v="2"/>
    <x v="2"/>
    <x v="2"/>
    <x v="3"/>
    <n v="9"/>
    <x v="2"/>
    <x v="5"/>
    <x v="5"/>
    <x v="1"/>
    <n v="2031601.7410147204"/>
  </r>
  <r>
    <x v="2"/>
    <x v="2"/>
    <x v="2"/>
    <x v="4"/>
    <n v="10"/>
    <x v="2"/>
    <x v="5"/>
    <x v="5"/>
    <x v="1"/>
    <n v="2784735.3475135607"/>
  </r>
  <r>
    <x v="2"/>
    <x v="2"/>
    <x v="2"/>
    <x v="5"/>
    <n v="11"/>
    <x v="2"/>
    <x v="5"/>
    <x v="5"/>
    <x v="1"/>
    <n v="2777158.7847141596"/>
  </r>
  <r>
    <x v="2"/>
    <x v="2"/>
    <x v="2"/>
    <x v="6"/>
    <n v="12"/>
    <x v="2"/>
    <x v="5"/>
    <x v="5"/>
    <x v="1"/>
    <n v="1505235.4723879206"/>
  </r>
  <r>
    <x v="2"/>
    <x v="2"/>
    <x v="2"/>
    <x v="7"/>
    <n v="1"/>
    <x v="2"/>
    <x v="5"/>
    <x v="5"/>
    <x v="1"/>
    <n v="1375663.6681960202"/>
  </r>
  <r>
    <x v="2"/>
    <x v="2"/>
    <x v="2"/>
    <x v="8"/>
    <n v="2"/>
    <x v="2"/>
    <x v="5"/>
    <x v="5"/>
    <x v="1"/>
    <n v="1475521.04291592"/>
  </r>
  <r>
    <x v="2"/>
    <x v="2"/>
    <x v="2"/>
    <x v="9"/>
    <n v="3"/>
    <x v="2"/>
    <x v="5"/>
    <x v="5"/>
    <x v="1"/>
    <n v="1513094.2096040398"/>
  </r>
  <r>
    <x v="2"/>
    <x v="2"/>
    <x v="2"/>
    <x v="10"/>
    <n v="4"/>
    <x v="2"/>
    <x v="5"/>
    <x v="5"/>
    <x v="1"/>
    <n v="1628187.8009364803"/>
  </r>
  <r>
    <x v="2"/>
    <x v="2"/>
    <x v="2"/>
    <x v="11"/>
    <n v="5"/>
    <x v="2"/>
    <x v="5"/>
    <x v="5"/>
    <x v="1"/>
    <n v="1857077.4607560001"/>
  </r>
  <r>
    <x v="2"/>
    <x v="2"/>
    <x v="2"/>
    <x v="12"/>
    <n v="6"/>
    <x v="2"/>
    <x v="5"/>
    <x v="5"/>
    <x v="1"/>
    <n v="981974.46025223995"/>
  </r>
  <r>
    <x v="2"/>
    <x v="2"/>
    <x v="2"/>
    <x v="1"/>
    <n v="7"/>
    <x v="2"/>
    <x v="6"/>
    <x v="6"/>
    <x v="1"/>
    <n v="1583857.8672582491"/>
  </r>
  <r>
    <x v="2"/>
    <x v="2"/>
    <x v="2"/>
    <x v="2"/>
    <n v="8"/>
    <x v="2"/>
    <x v="6"/>
    <x v="6"/>
    <x v="1"/>
    <n v="1861716.078207552"/>
  </r>
  <r>
    <x v="2"/>
    <x v="2"/>
    <x v="2"/>
    <x v="3"/>
    <n v="9"/>
    <x v="2"/>
    <x v="6"/>
    <x v="6"/>
    <x v="1"/>
    <n v="1818760.5971448703"/>
  </r>
  <r>
    <x v="2"/>
    <x v="2"/>
    <x v="2"/>
    <x v="4"/>
    <n v="10"/>
    <x v="2"/>
    <x v="6"/>
    <x v="6"/>
    <x v="1"/>
    <n v="2304966.198724838"/>
  </r>
  <r>
    <x v="2"/>
    <x v="2"/>
    <x v="2"/>
    <x v="5"/>
    <n v="11"/>
    <x v="2"/>
    <x v="6"/>
    <x v="6"/>
    <x v="1"/>
    <n v="2440357.2575165858"/>
  </r>
  <r>
    <x v="2"/>
    <x v="2"/>
    <x v="2"/>
    <x v="6"/>
    <n v="12"/>
    <x v="2"/>
    <x v="6"/>
    <x v="6"/>
    <x v="1"/>
    <n v="1365336.6411364649"/>
  </r>
  <r>
    <x v="2"/>
    <x v="2"/>
    <x v="2"/>
    <x v="7"/>
    <n v="1"/>
    <x v="2"/>
    <x v="6"/>
    <x v="6"/>
    <x v="1"/>
    <n v="1211465.2302915659"/>
  </r>
  <r>
    <x v="2"/>
    <x v="2"/>
    <x v="2"/>
    <x v="8"/>
    <n v="2"/>
    <x v="2"/>
    <x v="6"/>
    <x v="6"/>
    <x v="1"/>
    <n v="1521468.8063359074"/>
  </r>
  <r>
    <x v="2"/>
    <x v="2"/>
    <x v="2"/>
    <x v="9"/>
    <n v="3"/>
    <x v="2"/>
    <x v="6"/>
    <x v="6"/>
    <x v="1"/>
    <n v="1400184.8970591237"/>
  </r>
  <r>
    <x v="2"/>
    <x v="2"/>
    <x v="2"/>
    <x v="10"/>
    <n v="4"/>
    <x v="2"/>
    <x v="6"/>
    <x v="6"/>
    <x v="1"/>
    <n v="1483355.0770554726"/>
  </r>
  <r>
    <x v="2"/>
    <x v="2"/>
    <x v="2"/>
    <x v="11"/>
    <n v="5"/>
    <x v="2"/>
    <x v="6"/>
    <x v="6"/>
    <x v="1"/>
    <n v="1790831.8374007489"/>
  </r>
  <r>
    <x v="2"/>
    <x v="2"/>
    <x v="2"/>
    <x v="12"/>
    <n v="6"/>
    <x v="2"/>
    <x v="6"/>
    <x v="6"/>
    <x v="1"/>
    <n v="911806.4599299801"/>
  </r>
  <r>
    <x v="2"/>
    <x v="2"/>
    <x v="2"/>
    <x v="1"/>
    <n v="7"/>
    <x v="2"/>
    <x v="6"/>
    <x v="7"/>
    <x v="1"/>
    <n v="884023.92783632269"/>
  </r>
  <r>
    <x v="2"/>
    <x v="2"/>
    <x v="2"/>
    <x v="2"/>
    <n v="8"/>
    <x v="2"/>
    <x v="6"/>
    <x v="7"/>
    <x v="1"/>
    <n v="1052207.4304358403"/>
  </r>
  <r>
    <x v="2"/>
    <x v="2"/>
    <x v="2"/>
    <x v="3"/>
    <n v="9"/>
    <x v="2"/>
    <x v="6"/>
    <x v="7"/>
    <x v="1"/>
    <n v="1016958.2253807157"/>
  </r>
  <r>
    <x v="2"/>
    <x v="2"/>
    <x v="2"/>
    <x v="4"/>
    <n v="10"/>
    <x v="2"/>
    <x v="6"/>
    <x v="7"/>
    <x v="1"/>
    <n v="1488480.8550150518"/>
  </r>
  <r>
    <x v="2"/>
    <x v="2"/>
    <x v="2"/>
    <x v="5"/>
    <n v="11"/>
    <x v="2"/>
    <x v="6"/>
    <x v="7"/>
    <x v="1"/>
    <n v="1639667.9831029386"/>
  </r>
  <r>
    <x v="2"/>
    <x v="2"/>
    <x v="2"/>
    <x v="6"/>
    <n v="12"/>
    <x v="2"/>
    <x v="6"/>
    <x v="7"/>
    <x v="1"/>
    <n v="765598.62357103126"/>
  </r>
  <r>
    <x v="2"/>
    <x v="2"/>
    <x v="2"/>
    <x v="7"/>
    <n v="1"/>
    <x v="2"/>
    <x v="6"/>
    <x v="7"/>
    <x v="1"/>
    <n v="742706.65420794766"/>
  </r>
  <r>
    <x v="2"/>
    <x v="2"/>
    <x v="2"/>
    <x v="8"/>
    <n v="2"/>
    <x v="2"/>
    <x v="6"/>
    <x v="7"/>
    <x v="1"/>
    <n v="822050.21729515784"/>
  </r>
  <r>
    <x v="2"/>
    <x v="2"/>
    <x v="2"/>
    <x v="9"/>
    <n v="3"/>
    <x v="2"/>
    <x v="6"/>
    <x v="7"/>
    <x v="1"/>
    <n v="806728.57071739517"/>
  </r>
  <r>
    <x v="2"/>
    <x v="2"/>
    <x v="2"/>
    <x v="10"/>
    <n v="4"/>
    <x v="2"/>
    <x v="6"/>
    <x v="7"/>
    <x v="1"/>
    <n v="866589.56529720977"/>
  </r>
  <r>
    <x v="2"/>
    <x v="2"/>
    <x v="2"/>
    <x v="11"/>
    <n v="5"/>
    <x v="2"/>
    <x v="6"/>
    <x v="7"/>
    <x v="1"/>
    <n v="987204.11778920982"/>
  </r>
  <r>
    <x v="2"/>
    <x v="2"/>
    <x v="2"/>
    <x v="12"/>
    <n v="6"/>
    <x v="2"/>
    <x v="6"/>
    <x v="7"/>
    <x v="1"/>
    <n v="506308.79330234113"/>
  </r>
  <r>
    <x v="2"/>
    <x v="2"/>
    <x v="2"/>
    <x v="1"/>
    <n v="7"/>
    <x v="2"/>
    <x v="6"/>
    <x v="8"/>
    <x v="1"/>
    <n v="904892.03843125247"/>
  </r>
  <r>
    <x v="2"/>
    <x v="2"/>
    <x v="2"/>
    <x v="2"/>
    <n v="8"/>
    <x v="2"/>
    <x v="6"/>
    <x v="8"/>
    <x v="1"/>
    <n v="1067052.2598973438"/>
  </r>
  <r>
    <x v="2"/>
    <x v="2"/>
    <x v="2"/>
    <x v="3"/>
    <n v="9"/>
    <x v="2"/>
    <x v="6"/>
    <x v="8"/>
    <x v="1"/>
    <n v="1026646.9835398964"/>
  </r>
  <r>
    <x v="2"/>
    <x v="2"/>
    <x v="2"/>
    <x v="4"/>
    <n v="10"/>
    <x v="2"/>
    <x v="6"/>
    <x v="8"/>
    <x v="1"/>
    <n v="1557091.8051502465"/>
  </r>
  <r>
    <x v="2"/>
    <x v="2"/>
    <x v="2"/>
    <x v="5"/>
    <n v="11"/>
    <x v="2"/>
    <x v="6"/>
    <x v="8"/>
    <x v="1"/>
    <n v="1710092.7084534448"/>
  </r>
  <r>
    <x v="2"/>
    <x v="2"/>
    <x v="2"/>
    <x v="6"/>
    <n v="12"/>
    <x v="2"/>
    <x v="6"/>
    <x v="8"/>
    <x v="1"/>
    <n v="799573.69102222088"/>
  </r>
  <r>
    <x v="2"/>
    <x v="2"/>
    <x v="2"/>
    <x v="7"/>
    <n v="1"/>
    <x v="2"/>
    <x v="6"/>
    <x v="8"/>
    <x v="1"/>
    <n v="793393.06373042695"/>
  </r>
  <r>
    <x v="2"/>
    <x v="2"/>
    <x v="2"/>
    <x v="8"/>
    <n v="2"/>
    <x v="2"/>
    <x v="6"/>
    <x v="8"/>
    <x v="1"/>
    <n v="931740.99835025659"/>
  </r>
  <r>
    <x v="2"/>
    <x v="2"/>
    <x v="2"/>
    <x v="9"/>
    <n v="3"/>
    <x v="2"/>
    <x v="6"/>
    <x v="8"/>
    <x v="1"/>
    <n v="827560.38466741249"/>
  </r>
  <r>
    <x v="2"/>
    <x v="2"/>
    <x v="2"/>
    <x v="10"/>
    <n v="4"/>
    <x v="2"/>
    <x v="6"/>
    <x v="8"/>
    <x v="1"/>
    <n v="909762.07978018955"/>
  </r>
  <r>
    <x v="2"/>
    <x v="2"/>
    <x v="2"/>
    <x v="11"/>
    <n v="5"/>
    <x v="2"/>
    <x v="6"/>
    <x v="8"/>
    <x v="1"/>
    <n v="1108803.4317190656"/>
  </r>
  <r>
    <x v="2"/>
    <x v="2"/>
    <x v="2"/>
    <x v="12"/>
    <n v="6"/>
    <x v="2"/>
    <x v="6"/>
    <x v="8"/>
    <x v="1"/>
    <n v="560496.60864916991"/>
  </r>
  <r>
    <x v="2"/>
    <x v="2"/>
    <x v="2"/>
    <x v="1"/>
    <n v="7"/>
    <x v="2"/>
    <x v="6"/>
    <x v="9"/>
    <x v="1"/>
    <n v="498631.6818381226"/>
  </r>
  <r>
    <x v="2"/>
    <x v="2"/>
    <x v="2"/>
    <x v="2"/>
    <n v="8"/>
    <x v="2"/>
    <x v="6"/>
    <x v="9"/>
    <x v="1"/>
    <n v="616274.64932342409"/>
  </r>
  <r>
    <x v="2"/>
    <x v="2"/>
    <x v="2"/>
    <x v="3"/>
    <n v="9"/>
    <x v="2"/>
    <x v="6"/>
    <x v="9"/>
    <x v="1"/>
    <n v="641878.67036756733"/>
  </r>
  <r>
    <x v="2"/>
    <x v="2"/>
    <x v="2"/>
    <x v="4"/>
    <n v="10"/>
    <x v="2"/>
    <x v="6"/>
    <x v="9"/>
    <x v="1"/>
    <n v="749185.9629367278"/>
  </r>
  <r>
    <x v="2"/>
    <x v="2"/>
    <x v="2"/>
    <x v="5"/>
    <n v="11"/>
    <x v="2"/>
    <x v="6"/>
    <x v="9"/>
    <x v="1"/>
    <n v="892113.54493715987"/>
  </r>
  <r>
    <x v="2"/>
    <x v="2"/>
    <x v="2"/>
    <x v="6"/>
    <n v="12"/>
    <x v="2"/>
    <x v="6"/>
    <x v="9"/>
    <x v="1"/>
    <n v="432516.83808086219"/>
  </r>
  <r>
    <x v="2"/>
    <x v="2"/>
    <x v="2"/>
    <x v="7"/>
    <n v="1"/>
    <x v="2"/>
    <x v="6"/>
    <x v="9"/>
    <x v="1"/>
    <n v="409538.75919692736"/>
  </r>
  <r>
    <x v="2"/>
    <x v="2"/>
    <x v="2"/>
    <x v="8"/>
    <n v="2"/>
    <x v="2"/>
    <x v="6"/>
    <x v="9"/>
    <x v="1"/>
    <n v="489965.80230679538"/>
  </r>
  <r>
    <x v="2"/>
    <x v="2"/>
    <x v="2"/>
    <x v="9"/>
    <n v="3"/>
    <x v="2"/>
    <x v="6"/>
    <x v="9"/>
    <x v="1"/>
    <n v="444871.43123762979"/>
  </r>
  <r>
    <x v="2"/>
    <x v="2"/>
    <x v="2"/>
    <x v="10"/>
    <n v="4"/>
    <x v="2"/>
    <x v="6"/>
    <x v="9"/>
    <x v="1"/>
    <n v="472382.50156978617"/>
  </r>
  <r>
    <x v="2"/>
    <x v="2"/>
    <x v="2"/>
    <x v="11"/>
    <n v="5"/>
    <x v="2"/>
    <x v="6"/>
    <x v="9"/>
    <x v="1"/>
    <n v="608634.95143913291"/>
  </r>
  <r>
    <x v="2"/>
    <x v="2"/>
    <x v="2"/>
    <x v="12"/>
    <n v="6"/>
    <x v="2"/>
    <x v="6"/>
    <x v="9"/>
    <x v="1"/>
    <n v="272324.41448756552"/>
  </r>
  <r>
    <x v="2"/>
    <x v="2"/>
    <x v="2"/>
    <x v="1"/>
    <n v="7"/>
    <x v="2"/>
    <x v="7"/>
    <x v="10"/>
    <x v="1"/>
    <n v="3105845.72687844"/>
  </r>
  <r>
    <x v="2"/>
    <x v="2"/>
    <x v="2"/>
    <x v="2"/>
    <n v="8"/>
    <x v="2"/>
    <x v="7"/>
    <x v="10"/>
    <x v="1"/>
    <n v="4010585.2851120001"/>
  </r>
  <r>
    <x v="2"/>
    <x v="2"/>
    <x v="2"/>
    <x v="3"/>
    <n v="9"/>
    <x v="2"/>
    <x v="7"/>
    <x v="10"/>
    <x v="1"/>
    <n v="3923012.4475718406"/>
  </r>
  <r>
    <x v="2"/>
    <x v="2"/>
    <x v="2"/>
    <x v="4"/>
    <n v="10"/>
    <x v="2"/>
    <x v="7"/>
    <x v="10"/>
    <x v="1"/>
    <n v="5304755.0634176014"/>
  </r>
  <r>
    <x v="2"/>
    <x v="2"/>
    <x v="2"/>
    <x v="5"/>
    <n v="11"/>
    <x v="2"/>
    <x v="7"/>
    <x v="10"/>
    <x v="1"/>
    <n v="5796055.2061697599"/>
  </r>
  <r>
    <x v="2"/>
    <x v="2"/>
    <x v="2"/>
    <x v="6"/>
    <n v="12"/>
    <x v="2"/>
    <x v="7"/>
    <x v="10"/>
    <x v="1"/>
    <n v="2778318.7637284808"/>
  </r>
  <r>
    <x v="2"/>
    <x v="2"/>
    <x v="2"/>
    <x v="7"/>
    <n v="1"/>
    <x v="2"/>
    <x v="7"/>
    <x v="10"/>
    <x v="1"/>
    <n v="2890095.0972502003"/>
  </r>
  <r>
    <x v="2"/>
    <x v="2"/>
    <x v="2"/>
    <x v="8"/>
    <n v="2"/>
    <x v="2"/>
    <x v="7"/>
    <x v="10"/>
    <x v="1"/>
    <n v="3360449.90644272"/>
  </r>
  <r>
    <x v="2"/>
    <x v="2"/>
    <x v="2"/>
    <x v="9"/>
    <n v="3"/>
    <x v="2"/>
    <x v="7"/>
    <x v="10"/>
    <x v="1"/>
    <n v="2808562.4972675201"/>
  </r>
  <r>
    <x v="2"/>
    <x v="2"/>
    <x v="2"/>
    <x v="10"/>
    <n v="4"/>
    <x v="2"/>
    <x v="7"/>
    <x v="10"/>
    <x v="1"/>
    <n v="3278176.1271341606"/>
  </r>
  <r>
    <x v="2"/>
    <x v="2"/>
    <x v="2"/>
    <x v="11"/>
    <n v="5"/>
    <x v="2"/>
    <x v="7"/>
    <x v="10"/>
    <x v="1"/>
    <n v="3653895.7708680006"/>
  </r>
  <r>
    <x v="2"/>
    <x v="2"/>
    <x v="2"/>
    <x v="12"/>
    <n v="6"/>
    <x v="2"/>
    <x v="7"/>
    <x v="10"/>
    <x v="1"/>
    <n v="1788228.1705142399"/>
  </r>
  <r>
    <x v="2"/>
    <x v="2"/>
    <x v="3"/>
    <x v="1"/>
    <n v="7"/>
    <x v="2"/>
    <x v="4"/>
    <x v="3"/>
    <x v="1"/>
    <n v="2433222.1515178396"/>
  </r>
  <r>
    <x v="2"/>
    <x v="2"/>
    <x v="3"/>
    <x v="2"/>
    <n v="8"/>
    <x v="2"/>
    <x v="4"/>
    <x v="3"/>
    <x v="1"/>
    <n v="2086825.2357197695"/>
  </r>
  <r>
    <x v="2"/>
    <x v="2"/>
    <x v="3"/>
    <x v="3"/>
    <n v="9"/>
    <x v="2"/>
    <x v="4"/>
    <x v="3"/>
    <x v="1"/>
    <n v="2578988.7463329984"/>
  </r>
  <r>
    <x v="2"/>
    <x v="2"/>
    <x v="3"/>
    <x v="4"/>
    <n v="10"/>
    <x v="2"/>
    <x v="4"/>
    <x v="3"/>
    <x v="1"/>
    <n v="2227535.3634992633"/>
  </r>
  <r>
    <x v="2"/>
    <x v="2"/>
    <x v="3"/>
    <x v="5"/>
    <n v="11"/>
    <x v="2"/>
    <x v="4"/>
    <x v="3"/>
    <x v="1"/>
    <n v="1957986.2244688198"/>
  </r>
  <r>
    <x v="2"/>
    <x v="2"/>
    <x v="3"/>
    <x v="6"/>
    <n v="12"/>
    <x v="2"/>
    <x v="4"/>
    <x v="3"/>
    <x v="1"/>
    <n v="1319140.1133043088"/>
  </r>
  <r>
    <x v="2"/>
    <x v="2"/>
    <x v="3"/>
    <x v="7"/>
    <n v="1"/>
    <x v="2"/>
    <x v="4"/>
    <x v="3"/>
    <x v="1"/>
    <n v="1419201.629526681"/>
  </r>
  <r>
    <x v="2"/>
    <x v="2"/>
    <x v="3"/>
    <x v="8"/>
    <n v="2"/>
    <x v="2"/>
    <x v="4"/>
    <x v="3"/>
    <x v="1"/>
    <n v="1260368.462282202"/>
  </r>
  <r>
    <x v="2"/>
    <x v="2"/>
    <x v="3"/>
    <x v="9"/>
    <n v="3"/>
    <x v="2"/>
    <x v="4"/>
    <x v="3"/>
    <x v="1"/>
    <n v="1788457.9462718377"/>
  </r>
  <r>
    <x v="2"/>
    <x v="2"/>
    <x v="3"/>
    <x v="10"/>
    <n v="4"/>
    <x v="2"/>
    <x v="4"/>
    <x v="3"/>
    <x v="1"/>
    <n v="1016783.8012342919"/>
  </r>
  <r>
    <x v="2"/>
    <x v="2"/>
    <x v="3"/>
    <x v="11"/>
    <n v="5"/>
    <x v="2"/>
    <x v="4"/>
    <x v="3"/>
    <x v="1"/>
    <n v="1240420.7591332828"/>
  </r>
  <r>
    <x v="2"/>
    <x v="2"/>
    <x v="3"/>
    <x v="12"/>
    <n v="6"/>
    <x v="2"/>
    <x v="4"/>
    <x v="3"/>
    <x v="1"/>
    <n v="2103059.7980945962"/>
  </r>
  <r>
    <x v="2"/>
    <x v="2"/>
    <x v="3"/>
    <x v="1"/>
    <n v="7"/>
    <x v="2"/>
    <x v="5"/>
    <x v="4"/>
    <x v="1"/>
    <n v="1332883.4370402915"/>
  </r>
  <r>
    <x v="2"/>
    <x v="2"/>
    <x v="3"/>
    <x v="2"/>
    <n v="8"/>
    <x v="2"/>
    <x v="5"/>
    <x v="4"/>
    <x v="1"/>
    <n v="1151288.886269808"/>
  </r>
  <r>
    <x v="2"/>
    <x v="2"/>
    <x v="3"/>
    <x v="3"/>
    <n v="9"/>
    <x v="2"/>
    <x v="5"/>
    <x v="4"/>
    <x v="1"/>
    <n v="1434960.2579417818"/>
  </r>
  <r>
    <x v="2"/>
    <x v="2"/>
    <x v="3"/>
    <x v="4"/>
    <n v="10"/>
    <x v="2"/>
    <x v="5"/>
    <x v="4"/>
    <x v="1"/>
    <n v="1261225.5178525469"/>
  </r>
  <r>
    <x v="2"/>
    <x v="2"/>
    <x v="3"/>
    <x v="5"/>
    <n v="11"/>
    <x v="2"/>
    <x v="5"/>
    <x v="4"/>
    <x v="1"/>
    <n v="1020345.9299794802"/>
  </r>
  <r>
    <x v="2"/>
    <x v="2"/>
    <x v="3"/>
    <x v="6"/>
    <n v="12"/>
    <x v="2"/>
    <x v="5"/>
    <x v="4"/>
    <x v="1"/>
    <n v="756329.43025765126"/>
  </r>
  <r>
    <x v="2"/>
    <x v="2"/>
    <x v="3"/>
    <x v="7"/>
    <n v="1"/>
    <x v="2"/>
    <x v="5"/>
    <x v="4"/>
    <x v="1"/>
    <n v="835307.17053299106"/>
  </r>
  <r>
    <x v="2"/>
    <x v="2"/>
    <x v="3"/>
    <x v="8"/>
    <n v="2"/>
    <x v="2"/>
    <x v="5"/>
    <x v="4"/>
    <x v="1"/>
    <n v="708560.45670208498"/>
  </r>
  <r>
    <x v="2"/>
    <x v="2"/>
    <x v="3"/>
    <x v="9"/>
    <n v="3"/>
    <x v="2"/>
    <x v="5"/>
    <x v="4"/>
    <x v="1"/>
    <n v="961197.10847725498"/>
  </r>
  <r>
    <x v="2"/>
    <x v="2"/>
    <x v="3"/>
    <x v="10"/>
    <n v="4"/>
    <x v="2"/>
    <x v="5"/>
    <x v="4"/>
    <x v="1"/>
    <n v="570279.25121684396"/>
  </r>
  <r>
    <x v="2"/>
    <x v="2"/>
    <x v="3"/>
    <x v="11"/>
    <n v="5"/>
    <x v="2"/>
    <x v="5"/>
    <x v="4"/>
    <x v="1"/>
    <n v="712090.36311285582"/>
  </r>
  <r>
    <x v="2"/>
    <x v="2"/>
    <x v="3"/>
    <x v="12"/>
    <n v="6"/>
    <x v="2"/>
    <x v="5"/>
    <x v="4"/>
    <x v="1"/>
    <n v="1333561.9610866704"/>
  </r>
  <r>
    <x v="2"/>
    <x v="2"/>
    <x v="3"/>
    <x v="1"/>
    <n v="7"/>
    <x v="2"/>
    <x v="5"/>
    <x v="5"/>
    <x v="1"/>
    <n v="1205625.4827113249"/>
  </r>
  <r>
    <x v="2"/>
    <x v="2"/>
    <x v="3"/>
    <x v="2"/>
    <n v="8"/>
    <x v="2"/>
    <x v="5"/>
    <x v="5"/>
    <x v="1"/>
    <n v="1061002.5545301"/>
  </r>
  <r>
    <x v="2"/>
    <x v="2"/>
    <x v="3"/>
    <x v="3"/>
    <n v="9"/>
    <x v="2"/>
    <x v="5"/>
    <x v="5"/>
    <x v="1"/>
    <n v="1277106.2932592249"/>
  </r>
  <r>
    <x v="2"/>
    <x v="2"/>
    <x v="3"/>
    <x v="4"/>
    <n v="10"/>
    <x v="2"/>
    <x v="5"/>
    <x v="5"/>
    <x v="1"/>
    <n v="1116349.389116325"/>
  </r>
  <r>
    <x v="2"/>
    <x v="2"/>
    <x v="3"/>
    <x v="5"/>
    <n v="11"/>
    <x v="2"/>
    <x v="5"/>
    <x v="5"/>
    <x v="1"/>
    <n v="932858.39093923138"/>
  </r>
  <r>
    <x v="2"/>
    <x v="2"/>
    <x v="3"/>
    <x v="6"/>
    <n v="12"/>
    <x v="2"/>
    <x v="5"/>
    <x v="5"/>
    <x v="1"/>
    <n v="739422.19930556254"/>
  </r>
  <r>
    <x v="2"/>
    <x v="2"/>
    <x v="3"/>
    <x v="7"/>
    <n v="1"/>
    <x v="2"/>
    <x v="5"/>
    <x v="5"/>
    <x v="1"/>
    <n v="739944.9965933999"/>
  </r>
  <r>
    <x v="2"/>
    <x v="2"/>
    <x v="3"/>
    <x v="8"/>
    <n v="2"/>
    <x v="2"/>
    <x v="5"/>
    <x v="5"/>
    <x v="1"/>
    <n v="666405.86063951231"/>
  </r>
  <r>
    <x v="2"/>
    <x v="2"/>
    <x v="3"/>
    <x v="9"/>
    <n v="3"/>
    <x v="2"/>
    <x v="5"/>
    <x v="5"/>
    <x v="1"/>
    <n v="964934.72717118752"/>
  </r>
  <r>
    <x v="2"/>
    <x v="2"/>
    <x v="3"/>
    <x v="10"/>
    <n v="4"/>
    <x v="2"/>
    <x v="5"/>
    <x v="5"/>
    <x v="1"/>
    <n v="541033.23140099994"/>
  </r>
  <r>
    <x v="2"/>
    <x v="2"/>
    <x v="3"/>
    <x v="11"/>
    <n v="5"/>
    <x v="2"/>
    <x v="5"/>
    <x v="5"/>
    <x v="1"/>
    <n v="654984.60439717479"/>
  </r>
  <r>
    <x v="2"/>
    <x v="2"/>
    <x v="3"/>
    <x v="12"/>
    <n v="6"/>
    <x v="2"/>
    <x v="5"/>
    <x v="5"/>
    <x v="1"/>
    <n v="1109316.9805072877"/>
  </r>
  <r>
    <x v="2"/>
    <x v="2"/>
    <x v="3"/>
    <x v="1"/>
    <n v="7"/>
    <x v="2"/>
    <x v="6"/>
    <x v="6"/>
    <x v="1"/>
    <n v="1134491.3172698508"/>
  </r>
  <r>
    <x v="2"/>
    <x v="2"/>
    <x v="3"/>
    <x v="2"/>
    <n v="8"/>
    <x v="2"/>
    <x v="6"/>
    <x v="6"/>
    <x v="1"/>
    <n v="806940.19684530701"/>
  </r>
  <r>
    <x v="2"/>
    <x v="2"/>
    <x v="3"/>
    <x v="3"/>
    <n v="9"/>
    <x v="2"/>
    <x v="6"/>
    <x v="6"/>
    <x v="1"/>
    <n v="1151592.8767951606"/>
  </r>
  <r>
    <x v="2"/>
    <x v="2"/>
    <x v="3"/>
    <x v="4"/>
    <n v="10"/>
    <x v="2"/>
    <x v="6"/>
    <x v="6"/>
    <x v="1"/>
    <n v="953018.83364781574"/>
  </r>
  <r>
    <x v="2"/>
    <x v="2"/>
    <x v="3"/>
    <x v="5"/>
    <n v="11"/>
    <x v="2"/>
    <x v="6"/>
    <x v="6"/>
    <x v="1"/>
    <n v="850734.32784846472"/>
  </r>
  <r>
    <x v="2"/>
    <x v="2"/>
    <x v="3"/>
    <x v="6"/>
    <n v="12"/>
    <x v="2"/>
    <x v="6"/>
    <x v="6"/>
    <x v="1"/>
    <n v="590304.384267507"/>
  </r>
  <r>
    <x v="2"/>
    <x v="2"/>
    <x v="3"/>
    <x v="7"/>
    <n v="1"/>
    <x v="2"/>
    <x v="6"/>
    <x v="6"/>
    <x v="1"/>
    <n v="639047.64173065918"/>
  </r>
  <r>
    <x v="2"/>
    <x v="2"/>
    <x v="3"/>
    <x v="8"/>
    <n v="2"/>
    <x v="2"/>
    <x v="6"/>
    <x v="6"/>
    <x v="1"/>
    <n v="600791.0408000747"/>
  </r>
  <r>
    <x v="2"/>
    <x v="2"/>
    <x v="3"/>
    <x v="9"/>
    <n v="3"/>
    <x v="2"/>
    <x v="6"/>
    <x v="6"/>
    <x v="1"/>
    <n v="765760.35752283596"/>
  </r>
  <r>
    <x v="2"/>
    <x v="2"/>
    <x v="3"/>
    <x v="10"/>
    <n v="4"/>
    <x v="2"/>
    <x v="6"/>
    <x v="6"/>
    <x v="1"/>
    <n v="429847.5775628736"/>
  </r>
  <r>
    <x v="2"/>
    <x v="2"/>
    <x v="3"/>
    <x v="11"/>
    <n v="5"/>
    <x v="2"/>
    <x v="6"/>
    <x v="6"/>
    <x v="1"/>
    <n v="575910.80906214949"/>
  </r>
  <r>
    <x v="2"/>
    <x v="2"/>
    <x v="3"/>
    <x v="12"/>
    <n v="6"/>
    <x v="2"/>
    <x v="6"/>
    <x v="6"/>
    <x v="1"/>
    <n v="978906.42835815961"/>
  </r>
  <r>
    <x v="2"/>
    <x v="2"/>
    <x v="3"/>
    <x v="1"/>
    <n v="7"/>
    <x v="2"/>
    <x v="6"/>
    <x v="7"/>
    <x v="1"/>
    <n v="255350.32112459998"/>
  </r>
  <r>
    <x v="2"/>
    <x v="2"/>
    <x v="3"/>
    <x v="2"/>
    <n v="8"/>
    <x v="2"/>
    <x v="6"/>
    <x v="7"/>
    <x v="1"/>
    <n v="189875.20710716999"/>
  </r>
  <r>
    <x v="2"/>
    <x v="2"/>
    <x v="3"/>
    <x v="3"/>
    <n v="9"/>
    <x v="2"/>
    <x v="6"/>
    <x v="7"/>
    <x v="1"/>
    <n v="252931.19233882497"/>
  </r>
  <r>
    <x v="2"/>
    <x v="2"/>
    <x v="3"/>
    <x v="4"/>
    <n v="10"/>
    <x v="2"/>
    <x v="6"/>
    <x v="7"/>
    <x v="1"/>
    <n v="214527.58832758496"/>
  </r>
  <r>
    <x v="2"/>
    <x v="2"/>
    <x v="3"/>
    <x v="5"/>
    <n v="11"/>
    <x v="2"/>
    <x v="6"/>
    <x v="7"/>
    <x v="1"/>
    <n v="192844.29660985127"/>
  </r>
  <r>
    <x v="2"/>
    <x v="2"/>
    <x v="3"/>
    <x v="6"/>
    <n v="12"/>
    <x v="2"/>
    <x v="6"/>
    <x v="7"/>
    <x v="1"/>
    <n v="142400.85841800002"/>
  </r>
  <r>
    <x v="2"/>
    <x v="2"/>
    <x v="3"/>
    <x v="7"/>
    <n v="1"/>
    <x v="2"/>
    <x v="6"/>
    <x v="7"/>
    <x v="1"/>
    <n v="142333.66162723501"/>
  </r>
  <r>
    <x v="2"/>
    <x v="2"/>
    <x v="3"/>
    <x v="8"/>
    <n v="2"/>
    <x v="2"/>
    <x v="6"/>
    <x v="7"/>
    <x v="1"/>
    <n v="133057.43558932497"/>
  </r>
  <r>
    <x v="2"/>
    <x v="2"/>
    <x v="3"/>
    <x v="9"/>
    <n v="3"/>
    <x v="2"/>
    <x v="6"/>
    <x v="7"/>
    <x v="1"/>
    <n v="182458.70267756627"/>
  </r>
  <r>
    <x v="2"/>
    <x v="2"/>
    <x v="3"/>
    <x v="10"/>
    <n v="4"/>
    <x v="2"/>
    <x v="6"/>
    <x v="7"/>
    <x v="1"/>
    <n v="104660.20871123999"/>
  </r>
  <r>
    <x v="2"/>
    <x v="2"/>
    <x v="3"/>
    <x v="11"/>
    <n v="5"/>
    <x v="2"/>
    <x v="6"/>
    <x v="7"/>
    <x v="1"/>
    <n v="126430.43769056996"/>
  </r>
  <r>
    <x v="2"/>
    <x v="2"/>
    <x v="3"/>
    <x v="12"/>
    <n v="6"/>
    <x v="2"/>
    <x v="6"/>
    <x v="7"/>
    <x v="1"/>
    <n v="230359.10681218505"/>
  </r>
  <r>
    <x v="2"/>
    <x v="2"/>
    <x v="3"/>
    <x v="1"/>
    <n v="7"/>
    <x v="2"/>
    <x v="6"/>
    <x v="8"/>
    <x v="1"/>
    <n v="660756.15261022374"/>
  </r>
  <r>
    <x v="2"/>
    <x v="2"/>
    <x v="3"/>
    <x v="2"/>
    <n v="8"/>
    <x v="2"/>
    <x v="6"/>
    <x v="8"/>
    <x v="1"/>
    <n v="529683.55044249841"/>
  </r>
  <r>
    <x v="2"/>
    <x v="2"/>
    <x v="3"/>
    <x v="3"/>
    <n v="9"/>
    <x v="2"/>
    <x v="6"/>
    <x v="8"/>
    <x v="1"/>
    <n v="672443.49046857841"/>
  </r>
  <r>
    <x v="2"/>
    <x v="2"/>
    <x v="3"/>
    <x v="4"/>
    <n v="10"/>
    <x v="2"/>
    <x v="6"/>
    <x v="8"/>
    <x v="1"/>
    <n v="585948.31082732871"/>
  </r>
  <r>
    <x v="2"/>
    <x v="2"/>
    <x v="3"/>
    <x v="5"/>
    <n v="11"/>
    <x v="2"/>
    <x v="6"/>
    <x v="8"/>
    <x v="1"/>
    <n v="504468.75421239575"/>
  </r>
  <r>
    <x v="2"/>
    <x v="2"/>
    <x v="3"/>
    <x v="6"/>
    <n v="12"/>
    <x v="2"/>
    <x v="6"/>
    <x v="8"/>
    <x v="1"/>
    <n v="378359.08081662602"/>
  </r>
  <r>
    <x v="2"/>
    <x v="2"/>
    <x v="3"/>
    <x v="7"/>
    <n v="1"/>
    <x v="2"/>
    <x v="6"/>
    <x v="8"/>
    <x v="1"/>
    <n v="395823.36873278162"/>
  </r>
  <r>
    <x v="2"/>
    <x v="2"/>
    <x v="3"/>
    <x v="8"/>
    <n v="2"/>
    <x v="2"/>
    <x v="6"/>
    <x v="8"/>
    <x v="1"/>
    <n v="329884.52262346615"/>
  </r>
  <r>
    <x v="2"/>
    <x v="2"/>
    <x v="3"/>
    <x v="9"/>
    <n v="3"/>
    <x v="2"/>
    <x v="6"/>
    <x v="8"/>
    <x v="1"/>
    <n v="446578.08277619159"/>
  </r>
  <r>
    <x v="2"/>
    <x v="2"/>
    <x v="3"/>
    <x v="10"/>
    <n v="4"/>
    <x v="2"/>
    <x v="6"/>
    <x v="8"/>
    <x v="1"/>
    <n v="255084.77622429357"/>
  </r>
  <r>
    <x v="2"/>
    <x v="2"/>
    <x v="3"/>
    <x v="11"/>
    <n v="5"/>
    <x v="2"/>
    <x v="6"/>
    <x v="8"/>
    <x v="1"/>
    <n v="307417.20946522552"/>
  </r>
  <r>
    <x v="2"/>
    <x v="2"/>
    <x v="3"/>
    <x v="12"/>
    <n v="6"/>
    <x v="2"/>
    <x v="6"/>
    <x v="8"/>
    <x v="1"/>
    <n v="612277.97873185331"/>
  </r>
  <r>
    <x v="2"/>
    <x v="2"/>
    <x v="3"/>
    <x v="1"/>
    <n v="7"/>
    <x v="2"/>
    <x v="6"/>
    <x v="9"/>
    <x v="1"/>
    <n v="204001.78430538269"/>
  </r>
  <r>
    <x v="2"/>
    <x v="2"/>
    <x v="3"/>
    <x v="2"/>
    <n v="8"/>
    <x v="2"/>
    <x v="6"/>
    <x v="9"/>
    <x v="1"/>
    <n v="156736.8476459604"/>
  </r>
  <r>
    <x v="2"/>
    <x v="2"/>
    <x v="3"/>
    <x v="3"/>
    <n v="9"/>
    <x v="2"/>
    <x v="6"/>
    <x v="9"/>
    <x v="1"/>
    <n v="244769.18801975637"/>
  </r>
  <r>
    <x v="2"/>
    <x v="2"/>
    <x v="3"/>
    <x v="4"/>
    <n v="10"/>
    <x v="2"/>
    <x v="6"/>
    <x v="9"/>
    <x v="1"/>
    <n v="198504.61086128399"/>
  </r>
  <r>
    <x v="2"/>
    <x v="2"/>
    <x v="3"/>
    <x v="5"/>
    <n v="11"/>
    <x v="2"/>
    <x v="6"/>
    <x v="9"/>
    <x v="1"/>
    <n v="174673.83751677407"/>
  </r>
  <r>
    <x v="2"/>
    <x v="2"/>
    <x v="3"/>
    <x v="6"/>
    <n v="12"/>
    <x v="2"/>
    <x v="6"/>
    <x v="9"/>
    <x v="1"/>
    <n v="117398.02382544601"/>
  </r>
  <r>
    <x v="2"/>
    <x v="2"/>
    <x v="3"/>
    <x v="7"/>
    <n v="1"/>
    <x v="2"/>
    <x v="6"/>
    <x v="9"/>
    <x v="1"/>
    <n v="122856.00426868859"/>
  </r>
  <r>
    <x v="2"/>
    <x v="2"/>
    <x v="3"/>
    <x v="8"/>
    <n v="2"/>
    <x v="2"/>
    <x v="6"/>
    <x v="9"/>
    <x v="1"/>
    <n v="115969.228431147"/>
  </r>
  <r>
    <x v="2"/>
    <x v="2"/>
    <x v="3"/>
    <x v="9"/>
    <n v="3"/>
    <x v="2"/>
    <x v="6"/>
    <x v="9"/>
    <x v="1"/>
    <n v="156435.99509763226"/>
  </r>
  <r>
    <x v="2"/>
    <x v="2"/>
    <x v="3"/>
    <x v="10"/>
    <n v="4"/>
    <x v="2"/>
    <x v="6"/>
    <x v="9"/>
    <x v="1"/>
    <n v="85299.480614602799"/>
  </r>
  <r>
    <x v="2"/>
    <x v="2"/>
    <x v="3"/>
    <x v="11"/>
    <n v="5"/>
    <x v="2"/>
    <x v="6"/>
    <x v="9"/>
    <x v="1"/>
    <n v="115184.65971776398"/>
  </r>
  <r>
    <x v="2"/>
    <x v="2"/>
    <x v="3"/>
    <x v="12"/>
    <n v="6"/>
    <x v="2"/>
    <x v="6"/>
    <x v="9"/>
    <x v="1"/>
    <n v="191142.34907568261"/>
  </r>
  <r>
    <x v="2"/>
    <x v="2"/>
    <x v="3"/>
    <x v="1"/>
    <n v="7"/>
    <x v="2"/>
    <x v="7"/>
    <x v="10"/>
    <x v="1"/>
    <n v="3067822.9919048399"/>
  </r>
  <r>
    <x v="2"/>
    <x v="2"/>
    <x v="3"/>
    <x v="2"/>
    <n v="8"/>
    <x v="2"/>
    <x v="7"/>
    <x v="10"/>
    <x v="1"/>
    <n v="2455342.9186057192"/>
  </r>
  <r>
    <x v="2"/>
    <x v="2"/>
    <x v="3"/>
    <x v="3"/>
    <n v="9"/>
    <x v="2"/>
    <x v="7"/>
    <x v="10"/>
    <x v="1"/>
    <n v="3390820.7358167996"/>
  </r>
  <r>
    <x v="2"/>
    <x v="2"/>
    <x v="3"/>
    <x v="4"/>
    <n v="10"/>
    <x v="2"/>
    <x v="7"/>
    <x v="10"/>
    <x v="1"/>
    <n v="2725135.5537314997"/>
  </r>
  <r>
    <x v="2"/>
    <x v="2"/>
    <x v="3"/>
    <x v="5"/>
    <n v="11"/>
    <x v="2"/>
    <x v="7"/>
    <x v="10"/>
    <x v="1"/>
    <n v="2517178.5408305251"/>
  </r>
  <r>
    <x v="2"/>
    <x v="2"/>
    <x v="3"/>
    <x v="6"/>
    <n v="12"/>
    <x v="2"/>
    <x v="7"/>
    <x v="10"/>
    <x v="1"/>
    <n v="1767206.136907575"/>
  </r>
  <r>
    <x v="2"/>
    <x v="2"/>
    <x v="3"/>
    <x v="7"/>
    <n v="1"/>
    <x v="2"/>
    <x v="7"/>
    <x v="10"/>
    <x v="1"/>
    <n v="1961436.6334718997"/>
  </r>
  <r>
    <x v="2"/>
    <x v="2"/>
    <x v="3"/>
    <x v="8"/>
    <n v="2"/>
    <x v="2"/>
    <x v="7"/>
    <x v="10"/>
    <x v="1"/>
    <n v="1593530.5935860998"/>
  </r>
  <r>
    <x v="2"/>
    <x v="2"/>
    <x v="3"/>
    <x v="9"/>
    <n v="3"/>
    <x v="2"/>
    <x v="7"/>
    <x v="10"/>
    <x v="1"/>
    <n v="2258113.7891461495"/>
  </r>
  <r>
    <x v="2"/>
    <x v="2"/>
    <x v="3"/>
    <x v="10"/>
    <n v="4"/>
    <x v="2"/>
    <x v="7"/>
    <x v="10"/>
    <x v="1"/>
    <n v="1190031.30652068"/>
  </r>
  <r>
    <x v="2"/>
    <x v="2"/>
    <x v="3"/>
    <x v="11"/>
    <n v="5"/>
    <x v="2"/>
    <x v="7"/>
    <x v="10"/>
    <x v="1"/>
    <n v="1572119.1696365993"/>
  </r>
  <r>
    <x v="2"/>
    <x v="2"/>
    <x v="3"/>
    <x v="12"/>
    <n v="6"/>
    <x v="2"/>
    <x v="7"/>
    <x v="10"/>
    <x v="1"/>
    <n v="2829210.9406183348"/>
  </r>
  <r>
    <x v="3"/>
    <x v="3"/>
    <x v="1"/>
    <x v="1"/>
    <n v="6"/>
    <x v="3"/>
    <x v="8"/>
    <x v="11"/>
    <x v="2"/>
    <n v="181.933291"/>
  </r>
  <r>
    <x v="3"/>
    <x v="3"/>
    <x v="1"/>
    <x v="2"/>
    <n v="6"/>
    <x v="3"/>
    <x v="8"/>
    <x v="11"/>
    <x v="2"/>
    <n v="187.44394299999999"/>
  </r>
  <r>
    <x v="3"/>
    <x v="3"/>
    <x v="1"/>
    <x v="3"/>
    <n v="6"/>
    <x v="3"/>
    <x v="8"/>
    <x v="11"/>
    <x v="2"/>
    <n v="184.77365699999999"/>
  </r>
  <r>
    <x v="3"/>
    <x v="3"/>
    <x v="1"/>
    <x v="4"/>
    <n v="6"/>
    <x v="3"/>
    <x v="8"/>
    <x v="11"/>
    <x v="2"/>
    <n v="191.54109299999999"/>
  </r>
  <r>
    <x v="3"/>
    <x v="3"/>
    <x v="1"/>
    <x v="5"/>
    <n v="6"/>
    <x v="3"/>
    <x v="8"/>
    <x v="11"/>
    <x v="2"/>
    <n v="98.096062000000003"/>
  </r>
  <r>
    <x v="3"/>
    <x v="3"/>
    <x v="1"/>
    <x v="6"/>
    <n v="6"/>
    <x v="3"/>
    <x v="8"/>
    <x v="11"/>
    <x v="2"/>
    <n v="185.30685299999999"/>
  </r>
  <r>
    <x v="3"/>
    <x v="3"/>
    <x v="1"/>
    <x v="7"/>
    <n v="6"/>
    <x v="3"/>
    <x v="8"/>
    <x v="11"/>
    <x v="2"/>
    <n v="186.90143900000001"/>
  </r>
  <r>
    <x v="3"/>
    <x v="3"/>
    <x v="1"/>
    <x v="8"/>
    <n v="6"/>
    <x v="3"/>
    <x v="8"/>
    <x v="11"/>
    <x v="2"/>
    <n v="158.58676500000001"/>
  </r>
  <r>
    <x v="3"/>
    <x v="3"/>
    <x v="1"/>
    <x v="9"/>
    <n v="6"/>
    <x v="3"/>
    <x v="8"/>
    <x v="11"/>
    <x v="2"/>
    <n v="191.40367599999999"/>
  </r>
  <r>
    <x v="3"/>
    <x v="3"/>
    <x v="1"/>
    <x v="10"/>
    <n v="6"/>
    <x v="3"/>
    <x v="8"/>
    <x v="11"/>
    <x v="2"/>
    <n v="171.057864"/>
  </r>
  <r>
    <x v="3"/>
    <x v="3"/>
    <x v="1"/>
    <x v="11"/>
    <n v="6"/>
    <x v="3"/>
    <x v="8"/>
    <x v="11"/>
    <x v="2"/>
    <n v="169.28699900000001"/>
  </r>
  <r>
    <x v="3"/>
    <x v="3"/>
    <x v="1"/>
    <x v="12"/>
    <n v="6"/>
    <x v="3"/>
    <x v="8"/>
    <x v="11"/>
    <x v="2"/>
    <n v="142.50871699999999"/>
  </r>
  <r>
    <x v="3"/>
    <x v="3"/>
    <x v="2"/>
    <x v="1"/>
    <n v="6"/>
    <x v="3"/>
    <x v="8"/>
    <x v="11"/>
    <x v="2"/>
    <n v="214.968999"/>
  </r>
  <r>
    <x v="3"/>
    <x v="3"/>
    <x v="2"/>
    <x v="2"/>
    <n v="6"/>
    <x v="3"/>
    <x v="8"/>
    <x v="11"/>
    <x v="2"/>
    <n v="228.199051"/>
  </r>
  <r>
    <x v="3"/>
    <x v="3"/>
    <x v="2"/>
    <x v="3"/>
    <n v="6"/>
    <x v="3"/>
    <x v="8"/>
    <x v="11"/>
    <x v="2"/>
    <n v="216.53646700000002"/>
  </r>
  <r>
    <x v="3"/>
    <x v="3"/>
    <x v="2"/>
    <x v="4"/>
    <n v="6"/>
    <x v="3"/>
    <x v="8"/>
    <x v="11"/>
    <x v="2"/>
    <n v="236.760276"/>
  </r>
  <r>
    <x v="3"/>
    <x v="3"/>
    <x v="2"/>
    <x v="5"/>
    <n v="6"/>
    <x v="3"/>
    <x v="8"/>
    <x v="11"/>
    <x v="2"/>
    <n v="232.052864"/>
  </r>
  <r>
    <x v="3"/>
    <x v="3"/>
    <x v="2"/>
    <x v="6"/>
    <n v="6"/>
    <x v="3"/>
    <x v="8"/>
    <x v="11"/>
    <x v="2"/>
    <n v="240.21016"/>
  </r>
  <r>
    <x v="3"/>
    <x v="3"/>
    <x v="2"/>
    <x v="7"/>
    <n v="6"/>
    <x v="3"/>
    <x v="8"/>
    <x v="11"/>
    <x v="2"/>
    <n v="288.160549"/>
  </r>
  <r>
    <x v="3"/>
    <x v="3"/>
    <x v="2"/>
    <x v="8"/>
    <n v="6"/>
    <x v="3"/>
    <x v="8"/>
    <x v="11"/>
    <x v="2"/>
    <n v="306.884524"/>
  </r>
  <r>
    <x v="3"/>
    <x v="3"/>
    <x v="2"/>
    <x v="9"/>
    <n v="6"/>
    <x v="3"/>
    <x v="8"/>
    <x v="11"/>
    <x v="2"/>
    <n v="367.65100600000005"/>
  </r>
  <r>
    <x v="3"/>
    <x v="3"/>
    <x v="2"/>
    <x v="10"/>
    <n v="6"/>
    <x v="3"/>
    <x v="8"/>
    <x v="11"/>
    <x v="2"/>
    <n v="351.99016599999999"/>
  </r>
  <r>
    <x v="3"/>
    <x v="3"/>
    <x v="2"/>
    <x v="11"/>
    <n v="6"/>
    <x v="3"/>
    <x v="8"/>
    <x v="11"/>
    <x v="2"/>
    <n v="362.822"/>
  </r>
  <r>
    <x v="3"/>
    <x v="3"/>
    <x v="2"/>
    <x v="12"/>
    <n v="6"/>
    <x v="3"/>
    <x v="8"/>
    <x v="11"/>
    <x v="2"/>
    <n v="260.31229999999999"/>
  </r>
  <r>
    <x v="3"/>
    <x v="3"/>
    <x v="3"/>
    <x v="1"/>
    <n v="6"/>
    <x v="3"/>
    <x v="8"/>
    <x v="11"/>
    <x v="2"/>
    <n v="250.24199099999998"/>
  </r>
  <r>
    <x v="3"/>
    <x v="3"/>
    <x v="3"/>
    <x v="2"/>
    <n v="6"/>
    <x v="3"/>
    <x v="8"/>
    <x v="11"/>
    <x v="2"/>
    <n v="206.740703"/>
  </r>
  <r>
    <x v="3"/>
    <x v="3"/>
    <x v="3"/>
    <x v="3"/>
    <n v="6"/>
    <x v="3"/>
    <x v="8"/>
    <x v="11"/>
    <x v="2"/>
    <n v="201.23546099999996"/>
  </r>
  <r>
    <x v="3"/>
    <x v="3"/>
    <x v="3"/>
    <x v="4"/>
    <n v="6"/>
    <x v="3"/>
    <x v="8"/>
    <x v="11"/>
    <x v="2"/>
    <n v="174.36956599999999"/>
  </r>
  <r>
    <x v="3"/>
    <x v="3"/>
    <x v="3"/>
    <x v="5"/>
    <n v="6"/>
    <x v="3"/>
    <x v="8"/>
    <x v="11"/>
    <x v="2"/>
    <n v="204.09105"/>
  </r>
  <r>
    <x v="3"/>
    <x v="3"/>
    <x v="3"/>
    <x v="6"/>
    <n v="6"/>
    <x v="3"/>
    <x v="8"/>
    <x v="11"/>
    <x v="2"/>
    <n v="146.35666599999999"/>
  </r>
  <r>
    <x v="3"/>
    <x v="3"/>
    <x v="3"/>
    <x v="7"/>
    <n v="6"/>
    <x v="3"/>
    <x v="8"/>
    <x v="11"/>
    <x v="2"/>
    <n v="204.20249700000002"/>
  </r>
  <r>
    <x v="3"/>
    <x v="3"/>
    <x v="3"/>
    <x v="8"/>
    <n v="6"/>
    <x v="3"/>
    <x v="8"/>
    <x v="11"/>
    <x v="2"/>
    <n v="217.43019900000002"/>
  </r>
  <r>
    <x v="3"/>
    <x v="3"/>
    <x v="3"/>
    <x v="9"/>
    <n v="6"/>
    <x v="3"/>
    <x v="8"/>
    <x v="11"/>
    <x v="2"/>
    <n v="230.98220000000001"/>
  </r>
  <r>
    <x v="3"/>
    <x v="3"/>
    <x v="3"/>
    <x v="10"/>
    <n v="6"/>
    <x v="3"/>
    <x v="8"/>
    <x v="11"/>
    <x v="2"/>
    <n v="236.441136"/>
  </r>
  <r>
    <x v="3"/>
    <x v="3"/>
    <x v="3"/>
    <x v="11"/>
    <n v="6"/>
    <x v="3"/>
    <x v="8"/>
    <x v="11"/>
    <x v="2"/>
    <n v="241.40736899999999"/>
  </r>
  <r>
    <x v="3"/>
    <x v="3"/>
    <x v="3"/>
    <x v="12"/>
    <n v="6"/>
    <x v="3"/>
    <x v="8"/>
    <x v="11"/>
    <x v="2"/>
    <n v="220.380334"/>
  </r>
  <r>
    <x v="4"/>
    <x v="3"/>
    <x v="1"/>
    <x v="1"/>
    <n v="6"/>
    <x v="3"/>
    <x v="8"/>
    <x v="11"/>
    <x v="2"/>
    <n v="171.933291"/>
  </r>
  <r>
    <x v="4"/>
    <x v="3"/>
    <x v="1"/>
    <x v="2"/>
    <n v="6"/>
    <x v="3"/>
    <x v="8"/>
    <x v="11"/>
    <x v="2"/>
    <n v="185.44394299999999"/>
  </r>
  <r>
    <x v="4"/>
    <x v="3"/>
    <x v="1"/>
    <x v="3"/>
    <n v="6"/>
    <x v="3"/>
    <x v="8"/>
    <x v="11"/>
    <x v="2"/>
    <n v="186.77365699999999"/>
  </r>
  <r>
    <x v="4"/>
    <x v="3"/>
    <x v="1"/>
    <x v="4"/>
    <n v="6"/>
    <x v="3"/>
    <x v="8"/>
    <x v="11"/>
    <x v="2"/>
    <n v="190.54109299999999"/>
  </r>
  <r>
    <x v="4"/>
    <x v="3"/>
    <x v="1"/>
    <x v="5"/>
    <n v="6"/>
    <x v="3"/>
    <x v="8"/>
    <x v="11"/>
    <x v="2"/>
    <n v="95.096062000000003"/>
  </r>
  <r>
    <x v="4"/>
    <x v="3"/>
    <x v="1"/>
    <x v="6"/>
    <n v="6"/>
    <x v="3"/>
    <x v="8"/>
    <x v="11"/>
    <x v="2"/>
    <m/>
  </r>
  <r>
    <x v="4"/>
    <x v="3"/>
    <x v="1"/>
    <x v="7"/>
    <n v="6"/>
    <x v="3"/>
    <x v="8"/>
    <x v="11"/>
    <x v="2"/>
    <n v="181.90143900000001"/>
  </r>
  <r>
    <x v="4"/>
    <x v="3"/>
    <x v="1"/>
    <x v="8"/>
    <n v="6"/>
    <x v="3"/>
    <x v="8"/>
    <x v="11"/>
    <x v="2"/>
    <n v="149.58676500000001"/>
  </r>
  <r>
    <x v="4"/>
    <x v="3"/>
    <x v="1"/>
    <x v="9"/>
    <n v="6"/>
    <x v="3"/>
    <x v="8"/>
    <x v="11"/>
    <x v="2"/>
    <n v="181.40367599999999"/>
  </r>
  <r>
    <x v="4"/>
    <x v="3"/>
    <x v="1"/>
    <x v="10"/>
    <n v="6"/>
    <x v="3"/>
    <x v="8"/>
    <x v="11"/>
    <x v="2"/>
    <n v="171.057864"/>
  </r>
  <r>
    <x v="4"/>
    <x v="3"/>
    <x v="1"/>
    <x v="11"/>
    <n v="6"/>
    <x v="3"/>
    <x v="8"/>
    <x v="11"/>
    <x v="2"/>
    <n v="165.28699900000001"/>
  </r>
  <r>
    <x v="4"/>
    <x v="3"/>
    <x v="1"/>
    <x v="12"/>
    <n v="6"/>
    <x v="3"/>
    <x v="8"/>
    <x v="11"/>
    <x v="2"/>
    <n v="149.50871699999999"/>
  </r>
  <r>
    <x v="4"/>
    <x v="3"/>
    <x v="2"/>
    <x v="1"/>
    <n v="6"/>
    <x v="3"/>
    <x v="8"/>
    <x v="11"/>
    <x v="2"/>
    <n v="211.968999"/>
  </r>
  <r>
    <x v="4"/>
    <x v="3"/>
    <x v="2"/>
    <x v="2"/>
    <n v="6"/>
    <x v="3"/>
    <x v="8"/>
    <x v="11"/>
    <x v="2"/>
    <n v="224.199051"/>
  </r>
  <r>
    <x v="4"/>
    <x v="3"/>
    <x v="2"/>
    <x v="3"/>
    <n v="6"/>
    <x v="3"/>
    <x v="8"/>
    <x v="11"/>
    <x v="2"/>
    <n v="220.53646699999999"/>
  </r>
  <r>
    <x v="4"/>
    <x v="3"/>
    <x v="2"/>
    <x v="4"/>
    <n v="6"/>
    <x v="3"/>
    <x v="8"/>
    <x v="11"/>
    <x v="2"/>
    <n v="306.76027599999998"/>
  </r>
  <r>
    <x v="4"/>
    <x v="3"/>
    <x v="2"/>
    <x v="5"/>
    <n v="6"/>
    <x v="3"/>
    <x v="8"/>
    <x v="11"/>
    <x v="2"/>
    <n v="260.052864"/>
  </r>
  <r>
    <x v="4"/>
    <x v="3"/>
    <x v="2"/>
    <x v="6"/>
    <n v="6"/>
    <x v="3"/>
    <x v="8"/>
    <x v="11"/>
    <x v="2"/>
    <n v="240.21016"/>
  </r>
  <r>
    <x v="4"/>
    <x v="3"/>
    <x v="2"/>
    <x v="7"/>
    <n v="6"/>
    <x v="3"/>
    <x v="8"/>
    <x v="11"/>
    <x v="2"/>
    <n v="258.160549"/>
  </r>
  <r>
    <x v="4"/>
    <x v="3"/>
    <x v="2"/>
    <x v="8"/>
    <n v="6"/>
    <x v="3"/>
    <x v="8"/>
    <x v="11"/>
    <x v="2"/>
    <n v="310.884524"/>
  </r>
  <r>
    <x v="4"/>
    <x v="3"/>
    <x v="2"/>
    <x v="9"/>
    <n v="6"/>
    <x v="3"/>
    <x v="8"/>
    <x v="11"/>
    <x v="2"/>
    <n v="347.651006"/>
  </r>
  <r>
    <x v="4"/>
    <x v="3"/>
    <x v="2"/>
    <x v="10"/>
    <n v="6"/>
    <x v="3"/>
    <x v="8"/>
    <x v="11"/>
    <x v="2"/>
    <n v="341.99016599999999"/>
  </r>
  <r>
    <x v="4"/>
    <x v="3"/>
    <x v="2"/>
    <x v="11"/>
    <n v="6"/>
    <x v="3"/>
    <x v="8"/>
    <x v="11"/>
    <x v="2"/>
    <n v="301.18512999999996"/>
  </r>
  <r>
    <x v="4"/>
    <x v="3"/>
    <x v="2"/>
    <x v="12"/>
    <n v="6"/>
    <x v="3"/>
    <x v="8"/>
    <x v="11"/>
    <x v="2"/>
    <n v="260.92"/>
  </r>
  <r>
    <x v="4"/>
    <x v="3"/>
    <x v="3"/>
    <x v="1"/>
    <n v="6"/>
    <x v="3"/>
    <x v="8"/>
    <x v="11"/>
    <x v="2"/>
    <n v="234.24199100000001"/>
  </r>
  <r>
    <x v="4"/>
    <x v="3"/>
    <x v="3"/>
    <x v="2"/>
    <n v="6"/>
    <x v="3"/>
    <x v="8"/>
    <x v="11"/>
    <x v="2"/>
    <n v="203.740703"/>
  </r>
  <r>
    <x v="4"/>
    <x v="3"/>
    <x v="3"/>
    <x v="3"/>
    <n v="6"/>
    <x v="3"/>
    <x v="8"/>
    <x v="11"/>
    <x v="2"/>
    <n v="192.23546099999999"/>
  </r>
  <r>
    <x v="4"/>
    <x v="3"/>
    <x v="3"/>
    <x v="4"/>
    <n v="6"/>
    <x v="3"/>
    <x v="8"/>
    <x v="11"/>
    <x v="2"/>
    <n v="176.36956599999999"/>
  </r>
  <r>
    <x v="4"/>
    <x v="3"/>
    <x v="3"/>
    <x v="5"/>
    <n v="6"/>
    <x v="3"/>
    <x v="8"/>
    <x v="11"/>
    <x v="2"/>
    <n v="206.09105"/>
  </r>
  <r>
    <x v="4"/>
    <x v="3"/>
    <x v="3"/>
    <x v="6"/>
    <n v="6"/>
    <x v="3"/>
    <x v="8"/>
    <x v="11"/>
    <x v="2"/>
    <n v="141.32156660000001"/>
  </r>
  <r>
    <x v="4"/>
    <x v="3"/>
    <x v="3"/>
    <x v="7"/>
    <n v="6"/>
    <x v="3"/>
    <x v="8"/>
    <x v="11"/>
    <x v="2"/>
    <n v="214.20249699999999"/>
  </r>
  <r>
    <x v="4"/>
    <x v="3"/>
    <x v="3"/>
    <x v="8"/>
    <n v="6"/>
    <x v="3"/>
    <x v="8"/>
    <x v="11"/>
    <x v="2"/>
    <n v="211.43019899999999"/>
  </r>
  <r>
    <x v="4"/>
    <x v="3"/>
    <x v="3"/>
    <x v="9"/>
    <n v="6"/>
    <x v="3"/>
    <x v="8"/>
    <x v="11"/>
    <x v="2"/>
    <n v="141.81421700000001"/>
  </r>
  <r>
    <x v="4"/>
    <x v="3"/>
    <x v="3"/>
    <x v="10"/>
    <n v="6"/>
    <x v="3"/>
    <x v="8"/>
    <x v="11"/>
    <x v="2"/>
    <n v="118.441136"/>
  </r>
  <r>
    <x v="4"/>
    <x v="3"/>
    <x v="3"/>
    <x v="11"/>
    <n v="6"/>
    <x v="3"/>
    <x v="8"/>
    <x v="11"/>
    <x v="2"/>
    <n v="116.407369"/>
  </r>
  <r>
    <x v="4"/>
    <x v="3"/>
    <x v="3"/>
    <x v="12"/>
    <n v="6"/>
    <x v="3"/>
    <x v="8"/>
    <x v="11"/>
    <x v="2"/>
    <n v="140.380333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2960EC-E9CB-45F4-A89A-39AF1E3F2BAC}" name="PivotTable2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0">
  <location ref="A101:B105" firstHeaderRow="1" firstDataRow="1" firstDataCol="1" rowPageCount="3" colPageCount="1"/>
  <pivotFields count="10">
    <pivotField axis="axisPage" showAll="0">
      <items count="6">
        <item x="0"/>
        <item x="1"/>
        <item x="2"/>
        <item x="3"/>
        <item x="4"/>
        <item t="default"/>
      </items>
    </pivotField>
    <pivotField axis="axisPage" showAll="0">
      <items count="5">
        <item x="2"/>
        <item x="3"/>
        <item x="1"/>
        <item x="0"/>
        <item t="default"/>
      </items>
    </pivotField>
    <pivotField axis="axisRow" showAll="0" sortType="a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axis="axisPage" showAll="0">
      <items count="5">
        <item x="0"/>
        <item x="2"/>
        <item x="3"/>
        <item x="1"/>
        <item t="default"/>
      </items>
    </pivotField>
    <pivotField multipleItemSelectionAllowed="1" showAll="0">
      <items count="10">
        <item h="1" x="1"/>
        <item h="1" x="2"/>
        <item h="1" x="3"/>
        <item x="4"/>
        <item h="1" x="0"/>
        <item x="5"/>
        <item x="7"/>
        <item h="1" x="8"/>
        <item x="6"/>
        <item t="default"/>
      </items>
    </pivotField>
    <pivotField showAll="0">
      <items count="13">
        <item x="3"/>
        <item x="0"/>
        <item x="10"/>
        <item x="11"/>
        <item x="9"/>
        <item x="6"/>
        <item x="8"/>
        <item x="7"/>
        <item x="5"/>
        <item x="4"/>
        <item x="1"/>
        <item x="2"/>
        <item t="default"/>
      </items>
    </pivotField>
    <pivotField showAll="0"/>
    <pivotField dataField="1" showAll="0"/>
  </pivotFields>
  <rowFields count="1">
    <field x="2"/>
  </rowFields>
  <rowItems count="4">
    <i>
      <x v="1"/>
    </i>
    <i>
      <x/>
    </i>
    <i>
      <x v="2"/>
    </i>
    <i t="grand">
      <x/>
    </i>
  </rowItems>
  <colItems count="1">
    <i/>
  </colItems>
  <pageFields count="3">
    <pageField fld="1" item="0" hier="-1"/>
    <pageField fld="5" item="1" hier="-1"/>
    <pageField fld="0" item="1" hier="-1"/>
  </pageFields>
  <dataFields count="1">
    <dataField name="Sum of Column9" fld="9" baseField="0" baseItem="0"/>
  </dataFields>
  <formats count="2">
    <format dxfId="2">
      <pivotArea grandRow="1" outline="0" collapsedLevelsAreSubtotals="1" fieldPosition="0"/>
    </format>
    <format dxfId="1">
      <pivotArea collapsedLevelsAreSubtotals="1" fieldPosition="0">
        <references count="1">
          <reference field="2" count="3">
            <x v="0"/>
            <x v="1"/>
            <x v="2"/>
          </reference>
        </references>
      </pivotArea>
    </format>
  </formats>
  <chartFormats count="10">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11"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BC5F35-386C-46C2-AD8B-71F5825441D2}" name="PivotTable2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85:J91" firstHeaderRow="1" firstDataRow="2" firstDataCol="1" rowPageCount="3" colPageCount="1"/>
  <pivotFields count="10">
    <pivotField axis="axisPage" showAll="0">
      <items count="6">
        <item x="0"/>
        <item x="1"/>
        <item x="2"/>
        <item x="3"/>
        <item x="4"/>
        <item t="default"/>
      </items>
    </pivotField>
    <pivotField axis="axisPage" showAll="0">
      <items count="5">
        <item x="2"/>
        <item x="3"/>
        <item x="1"/>
        <item x="0"/>
        <item t="default"/>
      </items>
    </pivotField>
    <pivotField showAll="0" sortType="a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axis="axisPage" showAll="0">
      <items count="5">
        <item x="0"/>
        <item x="2"/>
        <item x="3"/>
        <item x="1"/>
        <item t="default"/>
      </items>
    </pivotField>
    <pivotField axis="axisRow" multipleItemSelectionAllowed="1" showAll="0">
      <items count="10">
        <item h="1" x="1"/>
        <item h="1" x="2"/>
        <item h="1" x="3"/>
        <item x="4"/>
        <item h="1" x="0"/>
        <item x="5"/>
        <item x="7"/>
        <item h="1" x="8"/>
        <item x="6"/>
        <item t="default"/>
      </items>
    </pivotField>
    <pivotField axis="axisCol" showAll="0">
      <items count="13">
        <item x="3"/>
        <item x="0"/>
        <item x="10"/>
        <item x="11"/>
        <item x="9"/>
        <item x="6"/>
        <item x="8"/>
        <item x="7"/>
        <item x="5"/>
        <item x="4"/>
        <item x="1"/>
        <item x="2"/>
        <item t="default"/>
      </items>
    </pivotField>
    <pivotField showAll="0"/>
    <pivotField dataField="1" showAll="0"/>
  </pivotFields>
  <rowFields count="1">
    <field x="6"/>
  </rowFields>
  <rowItems count="5">
    <i>
      <x v="3"/>
    </i>
    <i>
      <x v="5"/>
    </i>
    <i>
      <x v="6"/>
    </i>
    <i>
      <x v="8"/>
    </i>
    <i t="grand">
      <x/>
    </i>
  </rowItems>
  <colFields count="1">
    <field x="7"/>
  </colFields>
  <colItems count="9">
    <i>
      <x/>
    </i>
    <i>
      <x v="2"/>
    </i>
    <i>
      <x v="4"/>
    </i>
    <i>
      <x v="5"/>
    </i>
    <i>
      <x v="6"/>
    </i>
    <i>
      <x v="7"/>
    </i>
    <i>
      <x v="8"/>
    </i>
    <i>
      <x v="9"/>
    </i>
    <i t="grand">
      <x/>
    </i>
  </colItems>
  <pageFields count="3">
    <pageField fld="1" item="0" hier="-1"/>
    <pageField fld="5" item="1" hier="-1"/>
    <pageField fld="0" item="1" hier="-1"/>
  </pageFields>
  <dataFields count="1">
    <dataField name="Sum of Column9" fld="9" baseField="0" baseItem="0"/>
  </dataFields>
  <formats count="1">
    <format dxfId="3">
      <pivotArea grandRow="1"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11" series="1">
      <pivotArea type="data" outline="0" fieldPosition="0">
        <references count="1">
          <reference field="4294967294" count="1" selected="0">
            <x v="0"/>
          </reference>
        </references>
      </pivotArea>
    </chartFormat>
    <chartFormat chart="7" format="0" series="1">
      <pivotArea type="data" outline="0" fieldPosition="0">
        <references count="2">
          <reference field="4294967294" count="1" selected="0">
            <x v="0"/>
          </reference>
          <reference field="7" count="1" selected="0">
            <x v="0"/>
          </reference>
        </references>
      </pivotArea>
    </chartFormat>
    <chartFormat chart="7" format="1" series="1">
      <pivotArea type="data" outline="0" fieldPosition="0">
        <references count="2">
          <reference field="4294967294" count="1" selected="0">
            <x v="0"/>
          </reference>
          <reference field="7" count="1" selected="0">
            <x v="2"/>
          </reference>
        </references>
      </pivotArea>
    </chartFormat>
    <chartFormat chart="7" format="2" series="1">
      <pivotArea type="data" outline="0" fieldPosition="0">
        <references count="2">
          <reference field="4294967294" count="1" selected="0">
            <x v="0"/>
          </reference>
          <reference field="7" count="1" selected="0">
            <x v="4"/>
          </reference>
        </references>
      </pivotArea>
    </chartFormat>
    <chartFormat chart="7" format="3" series="1">
      <pivotArea type="data" outline="0" fieldPosition="0">
        <references count="2">
          <reference field="4294967294" count="1" selected="0">
            <x v="0"/>
          </reference>
          <reference field="7" count="1" selected="0">
            <x v="5"/>
          </reference>
        </references>
      </pivotArea>
    </chartFormat>
    <chartFormat chart="7" format="4" series="1">
      <pivotArea type="data" outline="0" fieldPosition="0">
        <references count="2">
          <reference field="4294967294" count="1" selected="0">
            <x v="0"/>
          </reference>
          <reference field="7" count="1" selected="0">
            <x v="6"/>
          </reference>
        </references>
      </pivotArea>
    </chartFormat>
    <chartFormat chart="7" format="5" series="1">
      <pivotArea type="data" outline="0" fieldPosition="0">
        <references count="2">
          <reference field="4294967294" count="1" selected="0">
            <x v="0"/>
          </reference>
          <reference field="7" count="1" selected="0">
            <x v="7"/>
          </reference>
        </references>
      </pivotArea>
    </chartFormat>
    <chartFormat chart="7" format="6" series="1">
      <pivotArea type="data" outline="0" fieldPosition="0">
        <references count="2">
          <reference field="4294967294" count="1" selected="0">
            <x v="0"/>
          </reference>
          <reference field="7" count="1" selected="0">
            <x v="8"/>
          </reference>
        </references>
      </pivotArea>
    </chartFormat>
    <chartFormat chart="7" format="7" series="1">
      <pivotArea type="data" outline="0" fieldPosition="0">
        <references count="2">
          <reference field="4294967294" count="1" selected="0">
            <x v="0"/>
          </reference>
          <reference field="7"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7C9753-DEE4-466C-8CB7-D5D2A3E39F48}" name="PivotTable2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0">
  <location ref="A145:B155" firstHeaderRow="1" firstDataRow="1" firstDataCol="1" rowPageCount="3" colPageCount="1"/>
  <pivotFields count="10">
    <pivotField axis="axisPage" showAll="0">
      <items count="6">
        <item x="0"/>
        <item x="1"/>
        <item x="2"/>
        <item x="3"/>
        <item x="4"/>
        <item t="default"/>
      </items>
    </pivotField>
    <pivotField axis="axisPage" showAll="0">
      <items count="5">
        <item x="2"/>
        <item x="3"/>
        <item x="1"/>
        <item x="0"/>
        <item t="default"/>
      </items>
    </pivotField>
    <pivotField axis="axisRow" showAll="0" sortType="ascending">
      <items count="5">
        <item h="1" x="3"/>
        <item h="1" x="1"/>
        <item x="2"/>
        <item h="1" x="0"/>
        <item t="default"/>
      </items>
      <autoSortScope>
        <pivotArea dataOnly="0" outline="0" fieldPosition="0">
          <references count="1">
            <reference field="4294967294" count="1" selected="0">
              <x v="0"/>
            </reference>
          </references>
        </pivotArea>
      </autoSortScope>
    </pivotField>
    <pivotField showAll="0"/>
    <pivotField showAll="0"/>
    <pivotField axis="axisPage" showAll="0">
      <items count="5">
        <item x="0"/>
        <item x="2"/>
        <item x="3"/>
        <item x="1"/>
        <item t="default"/>
      </items>
    </pivotField>
    <pivotField multipleItemSelectionAllowed="1" showAll="0">
      <items count="10">
        <item h="1" x="1"/>
        <item h="1" x="2"/>
        <item h="1" x="3"/>
        <item x="4"/>
        <item h="1" x="0"/>
        <item x="5"/>
        <item x="7"/>
        <item h="1" x="8"/>
        <item x="6"/>
        <item t="default"/>
      </items>
    </pivotField>
    <pivotField axis="axisRow" showAll="0">
      <items count="13">
        <item x="3"/>
        <item x="0"/>
        <item x="10"/>
        <item x="11"/>
        <item x="9"/>
        <item x="6"/>
        <item x="8"/>
        <item x="7"/>
        <item x="5"/>
        <item x="4"/>
        <item x="1"/>
        <item x="2"/>
        <item t="default"/>
      </items>
    </pivotField>
    <pivotField showAll="0">
      <items count="4">
        <item x="1"/>
        <item x="2"/>
        <item x="0"/>
        <item t="default"/>
      </items>
    </pivotField>
    <pivotField dataField="1" showAll="0"/>
  </pivotFields>
  <rowFields count="2">
    <field x="2"/>
    <field x="7"/>
  </rowFields>
  <rowItems count="10">
    <i>
      <x v="2"/>
    </i>
    <i r="1">
      <x/>
    </i>
    <i r="1">
      <x v="2"/>
    </i>
    <i r="1">
      <x v="4"/>
    </i>
    <i r="1">
      <x v="5"/>
    </i>
    <i r="1">
      <x v="6"/>
    </i>
    <i r="1">
      <x v="7"/>
    </i>
    <i r="1">
      <x v="8"/>
    </i>
    <i r="1">
      <x v="9"/>
    </i>
    <i t="grand">
      <x/>
    </i>
  </rowItems>
  <colItems count="1">
    <i/>
  </colItems>
  <pageFields count="3">
    <pageField fld="1" item="0" hier="-1"/>
    <pageField fld="5" item="1" hier="-1"/>
    <pageField fld="0" item="1" hier="-1"/>
  </pageFields>
  <dataFields count="1">
    <dataField name="Sum of Column9" fld="9" baseField="0" baseItem="0"/>
  </dataFields>
  <formats count="2">
    <format dxfId="5">
      <pivotArea grandRow="1" outline="0" collapsedLevelsAreSubtotals="1" fieldPosition="0"/>
    </format>
    <format dxfId="4">
      <pivotArea collapsedLevelsAreSubtotals="1" fieldPosition="0">
        <references count="1">
          <reference field="2" count="3">
            <x v="0"/>
            <x v="1"/>
            <x v="2"/>
          </reference>
        </references>
      </pivotArea>
    </format>
  </formats>
  <chartFormats count="19">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11"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9" format="8" series="1">
      <pivotArea type="data" outline="0" fieldPosition="0">
        <references count="2">
          <reference field="4294967294" count="1" selected="0">
            <x v="0"/>
          </reference>
          <reference field="7" count="1" selected="0">
            <x v="0"/>
          </reference>
        </references>
      </pivotArea>
    </chartFormat>
    <chartFormat chart="19" format="9" series="1">
      <pivotArea type="data" outline="0" fieldPosition="0">
        <references count="2">
          <reference field="4294967294" count="1" selected="0">
            <x v="0"/>
          </reference>
          <reference field="7" count="1" selected="0">
            <x v="2"/>
          </reference>
        </references>
      </pivotArea>
    </chartFormat>
    <chartFormat chart="19" format="10" series="1">
      <pivotArea type="data" outline="0" fieldPosition="0">
        <references count="2">
          <reference field="4294967294" count="1" selected="0">
            <x v="0"/>
          </reference>
          <reference field="7" count="1" selected="0">
            <x v="4"/>
          </reference>
        </references>
      </pivotArea>
    </chartFormat>
    <chartFormat chart="19" format="11" series="1">
      <pivotArea type="data" outline="0" fieldPosition="0">
        <references count="2">
          <reference field="4294967294" count="1" selected="0">
            <x v="0"/>
          </reference>
          <reference field="7" count="1" selected="0">
            <x v="5"/>
          </reference>
        </references>
      </pivotArea>
    </chartFormat>
    <chartFormat chart="19" format="12" series="1">
      <pivotArea type="data" outline="0" fieldPosition="0">
        <references count="2">
          <reference field="4294967294" count="1" selected="0">
            <x v="0"/>
          </reference>
          <reference field="7" count="1" selected="0">
            <x v="6"/>
          </reference>
        </references>
      </pivotArea>
    </chartFormat>
    <chartFormat chart="19" format="13" series="1">
      <pivotArea type="data" outline="0" fieldPosition="0">
        <references count="2">
          <reference field="4294967294" count="1" selected="0">
            <x v="0"/>
          </reference>
          <reference field="7" count="1" selected="0">
            <x v="7"/>
          </reference>
        </references>
      </pivotArea>
    </chartFormat>
    <chartFormat chart="19" format="14" series="1">
      <pivotArea type="data" outline="0" fieldPosition="0">
        <references count="2">
          <reference field="4294967294" count="1" selected="0">
            <x v="0"/>
          </reference>
          <reference field="7" count="1" selected="0">
            <x v="8"/>
          </reference>
        </references>
      </pivotArea>
    </chartFormat>
    <chartFormat chart="19" format="15" series="1">
      <pivotArea type="data" outline="0" fieldPosition="0">
        <references count="2">
          <reference field="4294967294" count="1" selected="0">
            <x v="0"/>
          </reference>
          <reference field="7" count="1" selected="0">
            <x v="9"/>
          </reference>
        </references>
      </pivotArea>
    </chartFormat>
    <chartFormat chart="19"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03A7C22-CF0E-4FAC-9BE2-856D3575CF1C}" name="PivotTable1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0:E44" firstHeaderRow="1" firstDataRow="2" firstDataCol="1" rowPageCount="3" colPageCount="1"/>
  <pivotFields count="10">
    <pivotField axis="axisPage" showAll="0">
      <items count="6">
        <item x="0"/>
        <item x="1"/>
        <item x="2"/>
        <item x="3"/>
        <item x="4"/>
        <item t="default"/>
      </items>
    </pivotField>
    <pivotField axis="axisPage" showAll="0">
      <items count="5">
        <item x="2"/>
        <item x="3"/>
        <item x="1"/>
        <item x="0"/>
        <item t="default"/>
      </items>
    </pivotField>
    <pivotField axis="axisCol" showAll="0" sortType="ascending">
      <items count="5">
        <item x="3"/>
        <item x="1"/>
        <item x="2"/>
        <item h="1" x="0"/>
        <item t="default"/>
      </items>
      <autoSortScope>
        <pivotArea dataOnly="0" outline="0" fieldPosition="0">
          <references count="1">
            <reference field="4294967294" count="1" selected="0">
              <x v="0"/>
            </reference>
          </references>
        </pivotArea>
      </autoSortScope>
    </pivotField>
    <pivotField axis="axisRow" showAll="0">
      <items count="14">
        <item x="0"/>
        <item x="1"/>
        <item x="2"/>
        <item x="3"/>
        <item x="4"/>
        <item x="5"/>
        <item x="6"/>
        <item x="7"/>
        <item x="8"/>
        <item x="9"/>
        <item x="10"/>
        <item x="11"/>
        <item x="12"/>
        <item t="default"/>
      </items>
    </pivotField>
    <pivotField showAll="0"/>
    <pivotField axis="axisPage" showAll="0">
      <items count="5">
        <item x="0"/>
        <item x="2"/>
        <item x="3"/>
        <item x="1"/>
        <item t="default"/>
      </items>
    </pivotField>
    <pivotField multipleItemSelectionAllowed="1" showAll="0">
      <items count="10">
        <item x="1"/>
        <item x="2"/>
        <item x="3"/>
        <item h="1" x="4"/>
        <item h="1" x="0"/>
        <item h="1" x="5"/>
        <item h="1" x="7"/>
        <item h="1" x="8"/>
        <item h="1" x="6"/>
        <item t="default"/>
      </items>
    </pivotField>
    <pivotField multipleItemSelectionAllowed="1" showAll="0">
      <items count="13">
        <item h="1" x="3"/>
        <item h="1" x="0"/>
        <item h="1" x="10"/>
        <item h="1" x="11"/>
        <item h="1" x="9"/>
        <item h="1" x="6"/>
        <item h="1" x="8"/>
        <item h="1" x="7"/>
        <item h="1" x="5"/>
        <item h="1" x="4"/>
        <item x="1"/>
        <item x="2"/>
        <item t="default"/>
      </items>
    </pivotField>
    <pivotField showAll="0"/>
    <pivotField dataField="1" showAll="0"/>
  </pivotFields>
  <rowFields count="1">
    <field x="3"/>
  </rowFields>
  <rowItems count="13">
    <i>
      <x v="1"/>
    </i>
    <i>
      <x v="2"/>
    </i>
    <i>
      <x v="3"/>
    </i>
    <i>
      <x v="4"/>
    </i>
    <i>
      <x v="5"/>
    </i>
    <i>
      <x v="6"/>
    </i>
    <i>
      <x v="7"/>
    </i>
    <i>
      <x v="8"/>
    </i>
    <i>
      <x v="9"/>
    </i>
    <i>
      <x v="10"/>
    </i>
    <i>
      <x v="11"/>
    </i>
    <i>
      <x v="12"/>
    </i>
    <i t="grand">
      <x/>
    </i>
  </rowItems>
  <colFields count="1">
    <field x="2"/>
  </colFields>
  <colItems count="4">
    <i>
      <x v="1"/>
    </i>
    <i>
      <x/>
    </i>
    <i>
      <x v="2"/>
    </i>
    <i t="grand">
      <x/>
    </i>
  </colItems>
  <pageFields count="3">
    <pageField fld="1" item="2" hier="-1"/>
    <pageField fld="5" item="3" hier="-1"/>
    <pageField fld="0" item="1" hier="-1"/>
  </pageFields>
  <dataFields count="1">
    <dataField name="Sum of Column9" fld="9" baseField="0" baseItem="0"/>
  </dataFields>
  <formats count="4">
    <format dxfId="9">
      <pivotArea collapsedLevelsAreSubtotals="1" fieldPosition="0">
        <references count="1">
          <reference field="2" count="0"/>
        </references>
      </pivotArea>
    </format>
    <format dxfId="8">
      <pivotArea grandRow="1" outline="0" collapsedLevelsAreSubtotals="1" fieldPosition="0"/>
    </format>
    <format dxfId="7">
      <pivotArea collapsedLevelsAreSubtotals="1" fieldPosition="0">
        <references count="2">
          <reference field="2" count="0" selected="0"/>
          <reference field="3" count="12">
            <x v="1"/>
            <x v="2"/>
            <x v="3"/>
            <x v="4"/>
            <x v="5"/>
            <x v="6"/>
            <x v="7"/>
            <x v="8"/>
            <x v="9"/>
            <x v="10"/>
            <x v="11"/>
            <x v="12"/>
          </reference>
        </references>
      </pivotArea>
    </format>
    <format dxfId="6">
      <pivotArea dataOnly="0" labelOnly="1" fieldPosition="0">
        <references count="2">
          <reference field="2" count="0" selected="0"/>
          <reference field="3" count="12">
            <x v="1"/>
            <x v="2"/>
            <x v="3"/>
            <x v="4"/>
            <x v="5"/>
            <x v="6"/>
            <x v="7"/>
            <x v="8"/>
            <x v="9"/>
            <x v="10"/>
            <x v="11"/>
            <x v="12"/>
          </reference>
        </references>
      </pivotArea>
    </format>
  </formats>
  <chartFormats count="7">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2">
          <reference field="4294967294" count="1" selected="0">
            <x v="0"/>
          </reference>
          <reference field="2" count="1" selected="0">
            <x v="1"/>
          </reference>
        </references>
      </pivotArea>
    </chartFormat>
    <chartFormat chart="4" format="1" series="1">
      <pivotArea type="data" outline="0" fieldPosition="0">
        <references count="2">
          <reference field="4294967294" count="1" selected="0">
            <x v="0"/>
          </reference>
          <reference field="2" count="1" selected="0">
            <x v="0"/>
          </reference>
        </references>
      </pivotArea>
    </chartFormat>
    <chartFormat chart="4" format="2" series="1">
      <pivotArea type="data" outline="0" fieldPosition="0">
        <references count="2">
          <reference field="4294967294" count="1" selected="0">
            <x v="0"/>
          </reference>
          <reference field="2" count="1" selected="0">
            <x v="2"/>
          </reference>
        </references>
      </pivotArea>
    </chartFormat>
    <chartFormat chart="6" format="6" series="1">
      <pivotArea type="data" outline="0" fieldPosition="0">
        <references count="2">
          <reference field="4294967294" count="1" selected="0">
            <x v="0"/>
          </reference>
          <reference field="2" count="1" selected="0">
            <x v="1"/>
          </reference>
        </references>
      </pivotArea>
    </chartFormat>
    <chartFormat chart="6" format="7" series="1">
      <pivotArea type="data" outline="0" fieldPosition="0">
        <references count="2">
          <reference field="4294967294" count="1" selected="0">
            <x v="0"/>
          </reference>
          <reference field="2" count="1" selected="0">
            <x v="0"/>
          </reference>
        </references>
      </pivotArea>
    </chartFormat>
    <chartFormat chart="6"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8296D1-8DAD-4156-8BAE-6B37534DDC33}" name="PivotTable2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118:E128" firstHeaderRow="1" firstDataRow="2" firstDataCol="1" rowPageCount="3" colPageCount="1"/>
  <pivotFields count="10">
    <pivotField axis="axisPage" showAll="0">
      <items count="6">
        <item x="0"/>
        <item x="1"/>
        <item x="2"/>
        <item x="3"/>
        <item x="4"/>
        <item t="default"/>
      </items>
    </pivotField>
    <pivotField axis="axisPage" showAll="0">
      <items count="5">
        <item x="2"/>
        <item x="3"/>
        <item x="1"/>
        <item x="0"/>
        <item t="default"/>
      </items>
    </pivotField>
    <pivotField axis="axisCol" showAll="0" sortType="ascending">
      <items count="5">
        <item x="3"/>
        <item x="1"/>
        <item x="2"/>
        <item h="1" x="0"/>
        <item t="default"/>
      </items>
      <autoSortScope>
        <pivotArea dataOnly="0" outline="0" fieldPosition="0">
          <references count="1">
            <reference field="4294967294" count="1" selected="0">
              <x v="0"/>
            </reference>
          </references>
        </pivotArea>
      </autoSortScope>
    </pivotField>
    <pivotField showAll="0"/>
    <pivotField showAll="0"/>
    <pivotField axis="axisPage" showAll="0">
      <items count="5">
        <item x="0"/>
        <item x="2"/>
        <item x="3"/>
        <item x="1"/>
        <item t="default"/>
      </items>
    </pivotField>
    <pivotField multipleItemSelectionAllowed="1" showAll="0">
      <items count="10">
        <item h="1" x="1"/>
        <item h="1" x="2"/>
        <item h="1" x="3"/>
        <item x="4"/>
        <item h="1" x="0"/>
        <item x="5"/>
        <item x="7"/>
        <item h="1" x="8"/>
        <item x="6"/>
        <item t="default"/>
      </items>
    </pivotField>
    <pivotField axis="axisRow" showAll="0">
      <items count="13">
        <item x="3"/>
        <item x="0"/>
        <item x="10"/>
        <item x="11"/>
        <item x="9"/>
        <item x="6"/>
        <item x="8"/>
        <item x="7"/>
        <item x="5"/>
        <item x="4"/>
        <item x="1"/>
        <item x="2"/>
        <item t="default"/>
      </items>
    </pivotField>
    <pivotField showAll="0">
      <items count="4">
        <item x="1"/>
        <item x="2"/>
        <item x="0"/>
        <item t="default"/>
      </items>
    </pivotField>
    <pivotField dataField="1" showAll="0"/>
  </pivotFields>
  <rowFields count="1">
    <field x="7"/>
  </rowFields>
  <rowItems count="9">
    <i>
      <x/>
    </i>
    <i>
      <x v="2"/>
    </i>
    <i>
      <x v="4"/>
    </i>
    <i>
      <x v="5"/>
    </i>
    <i>
      <x v="6"/>
    </i>
    <i>
      <x v="7"/>
    </i>
    <i>
      <x v="8"/>
    </i>
    <i>
      <x v="9"/>
    </i>
    <i t="grand">
      <x/>
    </i>
  </rowItems>
  <colFields count="1">
    <field x="2"/>
  </colFields>
  <colItems count="4">
    <i>
      <x v="1"/>
    </i>
    <i>
      <x/>
    </i>
    <i>
      <x v="2"/>
    </i>
    <i t="grand">
      <x/>
    </i>
  </colItems>
  <pageFields count="3">
    <pageField fld="1" item="0" hier="-1"/>
    <pageField fld="5" item="1" hier="-1"/>
    <pageField fld="0" item="1" hier="-1"/>
  </pageFields>
  <dataFields count="1">
    <dataField name="Sum of Column9" fld="9" baseField="0" baseItem="0"/>
  </dataFields>
  <formats count="1">
    <format dxfId="10">
      <pivotArea grandRow="1" outline="0" collapsedLevelsAreSubtotals="1" fieldPosition="0"/>
    </format>
  </formats>
  <chartFormats count="21">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11"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2">
          <reference field="4294967294" count="1" selected="0">
            <x v="0"/>
          </reference>
          <reference field="7" count="1" selected="0">
            <x v="2"/>
          </reference>
        </references>
      </pivotArea>
    </chartFormat>
    <chartFormat chart="18" format="10" series="1">
      <pivotArea type="data" outline="0" fieldPosition="0">
        <references count="2">
          <reference field="4294967294" count="1" selected="0">
            <x v="0"/>
          </reference>
          <reference field="7" count="1" selected="0">
            <x v="4"/>
          </reference>
        </references>
      </pivotArea>
    </chartFormat>
    <chartFormat chart="18" format="11" series="1">
      <pivotArea type="data" outline="0" fieldPosition="0">
        <references count="2">
          <reference field="4294967294" count="1" selected="0">
            <x v="0"/>
          </reference>
          <reference field="7" count="1" selected="0">
            <x v="5"/>
          </reference>
        </references>
      </pivotArea>
    </chartFormat>
    <chartFormat chart="18" format="12" series="1">
      <pivotArea type="data" outline="0" fieldPosition="0">
        <references count="2">
          <reference field="4294967294" count="1" selected="0">
            <x v="0"/>
          </reference>
          <reference field="7" count="1" selected="0">
            <x v="6"/>
          </reference>
        </references>
      </pivotArea>
    </chartFormat>
    <chartFormat chart="18" format="13" series="1">
      <pivotArea type="data" outline="0" fieldPosition="0">
        <references count="2">
          <reference field="4294967294" count="1" selected="0">
            <x v="0"/>
          </reference>
          <reference field="7" count="1" selected="0">
            <x v="7"/>
          </reference>
        </references>
      </pivotArea>
    </chartFormat>
    <chartFormat chart="18" format="14" series="1">
      <pivotArea type="data" outline="0" fieldPosition="0">
        <references count="2">
          <reference field="4294967294" count="1" selected="0">
            <x v="0"/>
          </reference>
          <reference field="7" count="1" selected="0">
            <x v="8"/>
          </reference>
        </references>
      </pivotArea>
    </chartFormat>
    <chartFormat chart="18" format="15" series="1">
      <pivotArea type="data" outline="0" fieldPosition="0">
        <references count="2">
          <reference field="4294967294" count="1" selected="0">
            <x v="0"/>
          </reference>
          <reference field="7" count="1" selected="0">
            <x v="9"/>
          </reference>
        </references>
      </pivotArea>
    </chartFormat>
    <chartFormat chart="18" format="16" series="1">
      <pivotArea type="data" outline="0" fieldPosition="0">
        <references count="2">
          <reference field="4294967294" count="1" selected="0">
            <x v="0"/>
          </reference>
          <reference field="2" count="1" selected="0">
            <x v="0"/>
          </reference>
        </references>
      </pivotArea>
    </chartFormat>
    <chartFormat chart="18" format="17" series="1">
      <pivotArea type="data" outline="0" fieldPosition="0">
        <references count="2">
          <reference field="4294967294" count="1" selected="0">
            <x v="0"/>
          </reference>
          <reference field="2" count="1" selected="0">
            <x v="2"/>
          </reference>
        </references>
      </pivotArea>
    </chartFormat>
    <chartFormat chart="18" format="19"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3C39F76-639E-4159-881D-21A29360EE87}" name="PivotTable1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63:B67" firstHeaderRow="1" firstDataRow="1" firstDataCol="1" rowPageCount="3" colPageCount="1"/>
  <pivotFields count="10">
    <pivotField axis="axisPage" showAll="0">
      <items count="6">
        <item x="0"/>
        <item x="1"/>
        <item x="2"/>
        <item x="3"/>
        <item x="4"/>
        <item t="default"/>
      </items>
    </pivotField>
    <pivotField axis="axisPage" showAll="0">
      <items count="5">
        <item x="2"/>
        <item x="3"/>
        <item x="1"/>
        <item x="0"/>
        <item t="default"/>
      </items>
    </pivotField>
    <pivotField axis="axisRow" showAll="0" sortType="a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axis="axisPage" showAll="0">
      <items count="5">
        <item x="0"/>
        <item x="2"/>
        <item x="3"/>
        <item x="1"/>
        <item t="default"/>
      </items>
    </pivotField>
    <pivotField multipleItemSelectionAllowed="1" showAll="0">
      <items count="10">
        <item h="1" x="1"/>
        <item h="1" x="2"/>
        <item h="1" x="3"/>
        <item x="4"/>
        <item h="1" x="0"/>
        <item x="5"/>
        <item x="7"/>
        <item h="1" x="8"/>
        <item x="6"/>
        <item t="default"/>
      </items>
    </pivotField>
    <pivotField showAll="0">
      <items count="13">
        <item x="3"/>
        <item x="0"/>
        <item x="10"/>
        <item x="11"/>
        <item x="9"/>
        <item x="6"/>
        <item x="8"/>
        <item x="7"/>
        <item x="5"/>
        <item x="4"/>
        <item x="1"/>
        <item x="2"/>
        <item t="default"/>
      </items>
    </pivotField>
    <pivotField showAll="0"/>
    <pivotField dataField="1" showAll="0"/>
  </pivotFields>
  <rowFields count="1">
    <field x="2"/>
  </rowFields>
  <rowItems count="4">
    <i>
      <x v="1"/>
    </i>
    <i>
      <x/>
    </i>
    <i>
      <x v="2"/>
    </i>
    <i t="grand">
      <x/>
    </i>
  </rowItems>
  <colItems count="1">
    <i/>
  </colItems>
  <pageFields count="3">
    <pageField fld="1" item="2" hier="-1"/>
    <pageField fld="5" item="3" hier="-1"/>
    <pageField fld="0" item="1" hier="-1"/>
  </pageFields>
  <dataFields count="1">
    <dataField name="Sum of Column9" fld="9" baseField="0" baseItem="0"/>
  </dataFields>
  <formats count="2">
    <format dxfId="12">
      <pivotArea grandRow="1" outline="0" collapsedLevelsAreSubtotals="1" fieldPosition="0"/>
    </format>
    <format dxfId="11">
      <pivotArea collapsedLevelsAreSubtotals="1" fieldPosition="0">
        <references count="1">
          <reference field="2" count="3">
            <x v="0"/>
            <x v="1"/>
            <x v="2"/>
          </reference>
        </references>
      </pivotArea>
    </format>
  </formats>
  <chartFormats count="6">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11"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FE365E5-6DF3-425B-8D64-D431AE509D02}" name="PivotTable1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7:B12" firstHeaderRow="1" firstDataRow="1" firstDataCol="1" rowPageCount="3" colPageCount="1"/>
  <pivotFields count="10">
    <pivotField axis="axisPage" showAll="0">
      <items count="6">
        <item x="0"/>
        <item x="1"/>
        <item x="2"/>
        <item x="3"/>
        <item x="4"/>
        <item t="default"/>
      </items>
    </pivotField>
    <pivotField axis="axisPage" showAll="0">
      <items count="5">
        <item x="2"/>
        <item x="3"/>
        <item x="1"/>
        <item x="0"/>
        <item t="default"/>
      </items>
    </pivotField>
    <pivotField showAll="0" sortType="a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axis="axisPage" showAll="0">
      <items count="5">
        <item x="0"/>
        <item x="2"/>
        <item x="3"/>
        <item x="1"/>
        <item t="default"/>
      </items>
    </pivotField>
    <pivotField axis="axisRow" multipleItemSelectionAllowed="1" showAll="0" sortType="descending">
      <items count="10">
        <item h="1" x="1"/>
        <item h="1" x="2"/>
        <item h="1" x="3"/>
        <item x="4"/>
        <item h="1" x="0"/>
        <item x="5"/>
        <item x="7"/>
        <item h="1" x="8"/>
        <item x="6"/>
        <item t="default"/>
      </items>
      <autoSortScope>
        <pivotArea dataOnly="0" outline="0" fieldPosition="0">
          <references count="1">
            <reference field="4294967294" count="1" selected="0">
              <x v="0"/>
            </reference>
          </references>
        </pivotArea>
      </autoSortScope>
    </pivotField>
    <pivotField showAll="0">
      <items count="13">
        <item x="3"/>
        <item x="0"/>
        <item x="10"/>
        <item x="11"/>
        <item x="9"/>
        <item x="6"/>
        <item x="8"/>
        <item x="7"/>
        <item x="5"/>
        <item x="4"/>
        <item x="1"/>
        <item x="2"/>
        <item t="default"/>
      </items>
    </pivotField>
    <pivotField showAll="0"/>
    <pivotField dataField="1" showAll="0"/>
  </pivotFields>
  <rowFields count="1">
    <field x="6"/>
  </rowFields>
  <rowItems count="5">
    <i>
      <x v="6"/>
    </i>
    <i>
      <x v="8"/>
    </i>
    <i>
      <x v="3"/>
    </i>
    <i>
      <x v="5"/>
    </i>
    <i t="grand">
      <x/>
    </i>
  </rowItems>
  <colItems count="1">
    <i/>
  </colItems>
  <pageFields count="3">
    <pageField fld="1" item="0" hier="-1"/>
    <pageField fld="5" item="1" hier="-1"/>
    <pageField fld="0" item="1" hier="-1"/>
  </pageFields>
  <dataFields count="1">
    <dataField name="Sum of Column9" fld="9" baseField="0" baseItem="0"/>
  </dataFields>
  <formats count="1">
    <format dxfId="13">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6"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theme="3"/>
  </sheetPr>
  <dimension ref="A1:AE15"/>
  <sheetViews>
    <sheetView showGridLines="0" topLeftCell="A13" zoomScale="80" zoomScaleNormal="80" workbookViewId="0">
      <selection activeCell="A11" sqref="A11"/>
    </sheetView>
  </sheetViews>
  <sheetFormatPr defaultColWidth="8.6640625" defaultRowHeight="13.2" x14ac:dyDescent="0.25"/>
  <cols>
    <col min="1" max="1" width="8.6640625" style="15" customWidth="1"/>
    <col min="2" max="16384" width="8.6640625" style="15"/>
  </cols>
  <sheetData>
    <row r="1" spans="1:31" s="111" customFormat="1" ht="17.399999999999999" x14ac:dyDescent="0.3">
      <c r="A1" s="110" t="s">
        <v>0</v>
      </c>
    </row>
    <row r="3" spans="1:31" ht="13.8" x14ac:dyDescent="0.25">
      <c r="A3" s="73" t="s">
        <v>1</v>
      </c>
      <c r="B3" s="73"/>
      <c r="C3" s="73"/>
      <c r="D3" s="73"/>
      <c r="E3" s="73"/>
      <c r="F3" s="73"/>
      <c r="G3" s="73"/>
      <c r="H3" s="73"/>
      <c r="I3" s="73"/>
      <c r="J3" s="73"/>
      <c r="K3" s="73"/>
      <c r="L3" s="73"/>
      <c r="M3" s="73"/>
      <c r="N3" s="73"/>
      <c r="O3" s="73"/>
      <c r="P3" s="73"/>
      <c r="Q3" s="73"/>
      <c r="R3" s="73"/>
      <c r="S3" s="73"/>
      <c r="T3" s="73"/>
      <c r="U3" s="73"/>
      <c r="V3" s="73"/>
      <c r="W3" s="73"/>
      <c r="X3" s="73"/>
      <c r="Y3" s="73"/>
      <c r="Z3" s="73"/>
      <c r="AA3" s="73"/>
      <c r="AB3" s="73"/>
    </row>
    <row r="4" spans="1:31" ht="42" customHeight="1" x14ac:dyDescent="0.3">
      <c r="A4" s="212" t="s">
        <v>2</v>
      </c>
      <c r="B4" s="213"/>
      <c r="C4" s="213"/>
      <c r="D4" s="213"/>
      <c r="E4" s="213"/>
      <c r="F4" s="213"/>
      <c r="G4" s="213"/>
      <c r="H4" s="213"/>
      <c r="I4" s="213"/>
      <c r="J4" s="213"/>
      <c r="K4" s="213"/>
      <c r="L4" s="213"/>
      <c r="M4" s="213"/>
      <c r="N4" s="213"/>
      <c r="O4" s="213"/>
      <c r="P4" s="213"/>
      <c r="Q4" s="213"/>
      <c r="R4" s="213"/>
      <c r="S4" s="213"/>
      <c r="T4" s="213"/>
      <c r="U4" s="213"/>
      <c r="V4" s="213"/>
      <c r="W4" s="213"/>
      <c r="X4" s="213"/>
      <c r="Y4" s="213"/>
      <c r="Z4" s="213"/>
      <c r="AA4" s="213"/>
      <c r="AB4" s="213"/>
    </row>
    <row r="5" spans="1:31" ht="32.700000000000003" customHeight="1" x14ac:dyDescent="0.3">
      <c r="A5" s="212" t="s">
        <v>3</v>
      </c>
      <c r="B5" s="216"/>
      <c r="C5" s="216"/>
      <c r="D5" s="216"/>
      <c r="E5" s="216"/>
      <c r="F5" s="216"/>
      <c r="G5" s="216"/>
      <c r="H5" s="216"/>
      <c r="I5" s="216"/>
      <c r="J5" s="216"/>
      <c r="K5" s="216"/>
      <c r="L5" s="216"/>
      <c r="M5" s="216"/>
      <c r="N5" s="216"/>
      <c r="O5" s="216"/>
      <c r="P5" s="216"/>
      <c r="Q5" s="216"/>
      <c r="R5" s="216"/>
      <c r="S5" s="216"/>
      <c r="T5" s="216"/>
      <c r="U5" s="216"/>
      <c r="V5" s="216"/>
      <c r="W5" s="216"/>
      <c r="X5" s="216"/>
      <c r="Y5" s="216"/>
      <c r="Z5" s="216"/>
      <c r="AA5" s="216"/>
      <c r="AB5" s="216"/>
    </row>
    <row r="6" spans="1:31" ht="25.5" customHeight="1" x14ac:dyDescent="0.25">
      <c r="A6" s="73" t="s">
        <v>4</v>
      </c>
      <c r="B6" s="73"/>
      <c r="C6" s="73"/>
      <c r="D6" s="73"/>
      <c r="E6" s="73"/>
      <c r="F6" s="73"/>
      <c r="G6" s="73"/>
      <c r="H6" s="73"/>
      <c r="I6" s="73"/>
      <c r="J6" s="73"/>
      <c r="K6" s="73"/>
      <c r="L6" s="73"/>
      <c r="M6" s="73"/>
      <c r="N6" s="73"/>
      <c r="O6" s="73"/>
      <c r="P6" s="73"/>
      <c r="Q6" s="73"/>
      <c r="R6" s="73"/>
      <c r="S6" s="73"/>
      <c r="T6" s="73"/>
      <c r="U6" s="73"/>
      <c r="V6" s="73"/>
      <c r="W6" s="73"/>
      <c r="X6" s="73"/>
      <c r="Y6" s="73"/>
      <c r="Z6" s="73"/>
      <c r="AA6" s="73"/>
      <c r="AB6" s="73"/>
    </row>
    <row r="7" spans="1:31" ht="25.5" customHeight="1" x14ac:dyDescent="0.25">
      <c r="A7" s="1" t="s">
        <v>5</v>
      </c>
    </row>
    <row r="8" spans="1:31" ht="12.6" customHeight="1" x14ac:dyDescent="0.25">
      <c r="A8" s="1"/>
    </row>
    <row r="9" spans="1:31" s="111" customFormat="1" ht="25.5" customHeight="1" x14ac:dyDescent="0.25">
      <c r="A9" s="113" t="s">
        <v>6</v>
      </c>
    </row>
    <row r="10" spans="1:31" s="18" customFormat="1" ht="90.45" customHeight="1" x14ac:dyDescent="0.3">
      <c r="A10" s="212" t="s">
        <v>7</v>
      </c>
      <c r="B10" s="213"/>
      <c r="C10" s="213"/>
      <c r="D10" s="213"/>
      <c r="E10" s="213"/>
      <c r="F10" s="213"/>
      <c r="G10" s="213"/>
      <c r="H10" s="213"/>
      <c r="I10" s="213"/>
      <c r="J10" s="213"/>
      <c r="K10" s="213"/>
      <c r="L10" s="213"/>
      <c r="M10" s="213"/>
      <c r="N10" s="213"/>
      <c r="O10" s="213"/>
      <c r="P10" s="213"/>
      <c r="Q10" s="213"/>
      <c r="R10" s="213"/>
      <c r="S10" s="213"/>
      <c r="T10" s="213"/>
      <c r="U10" s="213"/>
      <c r="V10" s="213"/>
      <c r="W10" s="213"/>
      <c r="X10" s="213"/>
      <c r="Y10" s="213"/>
      <c r="Z10" s="213"/>
      <c r="AA10" s="213"/>
      <c r="AB10" s="213"/>
      <c r="AC10" s="213"/>
      <c r="AD10" s="213"/>
      <c r="AE10" s="213"/>
    </row>
    <row r="11" spans="1:31" s="112" customFormat="1" ht="28.2" customHeight="1" x14ac:dyDescent="0.25">
      <c r="A11" s="113" t="s">
        <v>8</v>
      </c>
    </row>
    <row r="12" spans="1:31" s="114" customFormat="1" ht="67.95" customHeight="1" x14ac:dyDescent="0.3">
      <c r="A12" s="214" t="s">
        <v>9</v>
      </c>
      <c r="B12" s="215"/>
      <c r="C12" s="215"/>
      <c r="D12" s="215"/>
      <c r="E12" s="215"/>
      <c r="F12" s="215"/>
      <c r="G12" s="215"/>
      <c r="H12" s="215"/>
      <c r="I12" s="215"/>
      <c r="J12" s="215"/>
      <c r="K12" s="215"/>
      <c r="L12" s="215"/>
      <c r="M12" s="215"/>
      <c r="N12" s="215"/>
      <c r="O12" s="215"/>
      <c r="P12" s="215"/>
      <c r="Q12" s="215"/>
      <c r="R12" s="215"/>
      <c r="S12" s="215"/>
      <c r="T12" s="215"/>
      <c r="U12" s="215"/>
      <c r="V12" s="215"/>
      <c r="W12" s="215"/>
      <c r="X12" s="215"/>
      <c r="Y12" s="215"/>
      <c r="Z12" s="215"/>
      <c r="AA12" s="215"/>
      <c r="AB12" s="215"/>
    </row>
    <row r="13" spans="1:31" ht="88.95" customHeight="1" x14ac:dyDescent="0.3">
      <c r="A13" s="217" t="s">
        <v>10</v>
      </c>
      <c r="B13" s="213"/>
      <c r="C13" s="213"/>
      <c r="D13" s="213"/>
      <c r="E13" s="213"/>
      <c r="F13" s="213"/>
      <c r="G13" s="213"/>
      <c r="H13" s="213"/>
      <c r="I13" s="213"/>
      <c r="J13" s="213"/>
      <c r="K13" s="213"/>
      <c r="L13" s="213"/>
      <c r="M13" s="213"/>
      <c r="N13" s="213"/>
      <c r="O13" s="213"/>
      <c r="P13" s="213"/>
      <c r="Q13" s="213"/>
      <c r="R13" s="213"/>
      <c r="S13" s="213"/>
      <c r="T13" s="213"/>
      <c r="U13" s="213"/>
      <c r="V13" s="213"/>
      <c r="W13" s="213"/>
      <c r="X13" s="213"/>
      <c r="Y13" s="213"/>
      <c r="Z13" s="213"/>
      <c r="AA13" s="213"/>
      <c r="AB13" s="213"/>
    </row>
    <row r="14" spans="1:31" ht="68.7" customHeight="1" x14ac:dyDescent="0.3">
      <c r="A14" s="212" t="s">
        <v>11</v>
      </c>
      <c r="B14" s="213"/>
      <c r="C14" s="213"/>
      <c r="D14" s="213"/>
      <c r="E14" s="213"/>
      <c r="F14" s="213"/>
      <c r="G14" s="213"/>
      <c r="H14" s="213"/>
      <c r="I14" s="213"/>
      <c r="J14" s="213"/>
      <c r="K14" s="213"/>
      <c r="L14" s="213"/>
      <c r="M14" s="213"/>
      <c r="N14" s="213"/>
      <c r="O14" s="213"/>
      <c r="P14" s="213"/>
      <c r="Q14" s="213"/>
      <c r="R14" s="213"/>
      <c r="S14" s="213"/>
      <c r="T14" s="213"/>
      <c r="U14" s="213"/>
      <c r="V14" s="213"/>
      <c r="W14" s="213"/>
      <c r="X14" s="213"/>
      <c r="Y14" s="213"/>
      <c r="Z14" s="213"/>
      <c r="AA14" s="213"/>
      <c r="AB14" s="200"/>
    </row>
    <row r="15" spans="1:31" x14ac:dyDescent="0.25">
      <c r="A15" s="1" t="s">
        <v>12</v>
      </c>
    </row>
  </sheetData>
  <mergeCells count="6">
    <mergeCell ref="A14:AA14"/>
    <mergeCell ref="A12:AB12"/>
    <mergeCell ref="A10:AE10"/>
    <mergeCell ref="A5:AB5"/>
    <mergeCell ref="A4:AB4"/>
    <mergeCell ref="A13:A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B1000"/>
  <sheetViews>
    <sheetView showGridLines="0" zoomScale="80" zoomScaleNormal="80" workbookViewId="0">
      <selection activeCell="C15" sqref="C15"/>
    </sheetView>
  </sheetViews>
  <sheetFormatPr defaultColWidth="14.44140625" defaultRowHeight="15" customHeight="1" x14ac:dyDescent="0.25"/>
  <cols>
    <col min="1" max="1" width="40.88671875" style="15" customWidth="1"/>
    <col min="2" max="26" width="8.6640625" style="15" customWidth="1"/>
    <col min="27" max="16384" width="14.44140625" style="15"/>
  </cols>
  <sheetData>
    <row r="1" spans="1:2" s="111" customFormat="1" ht="41.7" customHeight="1" x14ac:dyDescent="0.25">
      <c r="A1" s="112" t="s">
        <v>13</v>
      </c>
    </row>
    <row r="2" spans="1:2" s="111" customFormat="1" ht="17.25" customHeight="1" x14ac:dyDescent="0.25">
      <c r="A2" s="112" t="s">
        <v>14</v>
      </c>
    </row>
    <row r="3" spans="1:2" s="115" customFormat="1" ht="15" customHeight="1" x14ac:dyDescent="0.25">
      <c r="A3" s="112" t="s">
        <v>15</v>
      </c>
    </row>
    <row r="4" spans="1:2" s="118" customFormat="1" ht="17.25" customHeight="1" x14ac:dyDescent="0.25">
      <c r="A4" s="117" t="s">
        <v>16</v>
      </c>
      <c r="B4" s="118" t="s">
        <v>17</v>
      </c>
    </row>
    <row r="5" spans="1:2" s="118" customFormat="1" ht="17.25" customHeight="1" x14ac:dyDescent="0.25">
      <c r="A5" s="117" t="s">
        <v>18</v>
      </c>
      <c r="B5" s="118" t="s">
        <v>19</v>
      </c>
    </row>
    <row r="6" spans="1:2" s="118" customFormat="1" ht="17.25" customHeight="1" x14ac:dyDescent="0.25">
      <c r="A6" s="117" t="s">
        <v>20</v>
      </c>
      <c r="B6" s="118" t="s">
        <v>21</v>
      </c>
    </row>
    <row r="7" spans="1:2" s="118" customFormat="1" ht="17.25" customHeight="1" x14ac:dyDescent="0.25">
      <c r="A7" s="117" t="s">
        <v>22</v>
      </c>
      <c r="B7" s="118" t="s">
        <v>23</v>
      </c>
    </row>
    <row r="8" spans="1:2" s="118" customFormat="1" ht="17.25" customHeight="1" x14ac:dyDescent="0.25">
      <c r="A8" s="117" t="s">
        <v>24</v>
      </c>
      <c r="B8" s="118" t="s">
        <v>25</v>
      </c>
    </row>
    <row r="9" spans="1:2" s="118" customFormat="1" ht="17.25" customHeight="1" x14ac:dyDescent="0.25">
      <c r="A9" s="117" t="s">
        <v>26</v>
      </c>
      <c r="B9" s="118" t="s">
        <v>27</v>
      </c>
    </row>
    <row r="10" spans="1:2" s="118" customFormat="1" ht="17.25" customHeight="1" x14ac:dyDescent="0.25">
      <c r="A10" s="117" t="s">
        <v>28</v>
      </c>
      <c r="B10" s="118" t="s">
        <v>29</v>
      </c>
    </row>
    <row r="11" spans="1:2" s="118" customFormat="1" ht="17.25" customHeight="1" x14ac:dyDescent="0.25">
      <c r="A11" s="117" t="s">
        <v>30</v>
      </c>
      <c r="B11" s="118" t="s">
        <v>31</v>
      </c>
    </row>
    <row r="12" spans="1:2" s="118" customFormat="1" ht="17.25" customHeight="1" x14ac:dyDescent="0.25">
      <c r="A12" s="117" t="s">
        <v>32</v>
      </c>
      <c r="B12" s="118" t="s">
        <v>33</v>
      </c>
    </row>
    <row r="13" spans="1:2" s="118" customFormat="1" ht="17.25" customHeight="1" x14ac:dyDescent="0.25">
      <c r="A13" s="119" t="s">
        <v>34</v>
      </c>
      <c r="B13" s="118" t="s">
        <v>35</v>
      </c>
    </row>
    <row r="14" spans="1:2" ht="17.25" customHeight="1" x14ac:dyDescent="0.25"/>
    <row r="15" spans="1:2" ht="17.25" customHeight="1" x14ac:dyDescent="0.25"/>
    <row r="16" spans="1:2" ht="17.25" customHeight="1" x14ac:dyDescent="0.25"/>
    <row r="17" ht="17.25" customHeight="1" x14ac:dyDescent="0.25"/>
    <row r="18" ht="17.25" customHeight="1" x14ac:dyDescent="0.25"/>
    <row r="19" ht="17.25" customHeight="1" x14ac:dyDescent="0.25"/>
    <row r="20" ht="17.25" customHeight="1" x14ac:dyDescent="0.25"/>
    <row r="21" ht="17.25" customHeight="1" x14ac:dyDescent="0.25"/>
    <row r="22" ht="17.25" customHeight="1" x14ac:dyDescent="0.25"/>
    <row r="23" ht="17.25" customHeight="1" x14ac:dyDescent="0.25"/>
    <row r="24" ht="17.25" customHeight="1" x14ac:dyDescent="0.25"/>
    <row r="25" ht="17.25" customHeight="1" x14ac:dyDescent="0.25"/>
    <row r="26" ht="17.25" customHeight="1" x14ac:dyDescent="0.25"/>
    <row r="27" ht="17.25" customHeight="1" x14ac:dyDescent="0.25"/>
    <row r="28" ht="17.25" customHeight="1" x14ac:dyDescent="0.25"/>
    <row r="29" ht="17.25" customHeight="1" x14ac:dyDescent="0.25"/>
    <row r="30" ht="17.25" customHeight="1" x14ac:dyDescent="0.25"/>
    <row r="31" ht="17.25" customHeight="1" x14ac:dyDescent="0.25"/>
    <row r="32" ht="17.25" customHeight="1" x14ac:dyDescent="0.25"/>
    <row r="33" ht="17.25" customHeight="1" x14ac:dyDescent="0.25"/>
    <row r="34" ht="17.25" customHeight="1" x14ac:dyDescent="0.25"/>
    <row r="35" ht="17.25" customHeight="1" x14ac:dyDescent="0.25"/>
    <row r="36" ht="17.25" customHeight="1" x14ac:dyDescent="0.25"/>
    <row r="37" ht="17.25" customHeight="1" x14ac:dyDescent="0.25"/>
    <row r="38" ht="17.25" customHeight="1" x14ac:dyDescent="0.25"/>
    <row r="39" ht="17.25" customHeight="1" x14ac:dyDescent="0.25"/>
    <row r="40" ht="17.25" customHeight="1" x14ac:dyDescent="0.25"/>
    <row r="41" ht="17.25" customHeight="1" x14ac:dyDescent="0.25"/>
    <row r="42" ht="17.25" customHeight="1" x14ac:dyDescent="0.25"/>
    <row r="43" ht="17.25" customHeight="1" x14ac:dyDescent="0.25"/>
    <row r="44" ht="17.25" customHeight="1" x14ac:dyDescent="0.25"/>
    <row r="45" ht="17.25" customHeight="1" x14ac:dyDescent="0.25"/>
    <row r="46" ht="17.25" customHeight="1" x14ac:dyDescent="0.25"/>
    <row r="47" ht="17.25" customHeight="1" x14ac:dyDescent="0.25"/>
    <row r="48" ht="17.25" customHeight="1" x14ac:dyDescent="0.25"/>
    <row r="49" ht="17.25" customHeight="1" x14ac:dyDescent="0.25"/>
    <row r="50" ht="17.25" customHeight="1" x14ac:dyDescent="0.25"/>
    <row r="51" ht="17.25" customHeight="1" x14ac:dyDescent="0.25"/>
    <row r="52" ht="17.25" customHeight="1" x14ac:dyDescent="0.25"/>
    <row r="53" ht="17.25" customHeight="1" x14ac:dyDescent="0.25"/>
    <row r="54" ht="17.25" customHeight="1" x14ac:dyDescent="0.25"/>
    <row r="55" ht="17.25" customHeight="1" x14ac:dyDescent="0.25"/>
    <row r="56" ht="17.25" customHeight="1" x14ac:dyDescent="0.25"/>
    <row r="57" ht="17.25" customHeight="1" x14ac:dyDescent="0.25"/>
    <row r="58" ht="17.25" customHeight="1" x14ac:dyDescent="0.25"/>
    <row r="59" ht="17.25" customHeight="1" x14ac:dyDescent="0.25"/>
    <row r="60" ht="17.25" customHeight="1" x14ac:dyDescent="0.25"/>
    <row r="61" ht="17.25" customHeight="1" x14ac:dyDescent="0.25"/>
    <row r="62" ht="17.25" customHeight="1" x14ac:dyDescent="0.25"/>
    <row r="63" ht="17.25" customHeight="1" x14ac:dyDescent="0.25"/>
    <row r="64" ht="17.25" customHeight="1" x14ac:dyDescent="0.25"/>
    <row r="65" ht="17.25" customHeight="1" x14ac:dyDescent="0.25"/>
    <row r="66" ht="17.25" customHeight="1" x14ac:dyDescent="0.25"/>
    <row r="67" ht="17.25" customHeight="1" x14ac:dyDescent="0.25"/>
    <row r="68" ht="17.25" customHeight="1" x14ac:dyDescent="0.25"/>
    <row r="69" ht="17.25" customHeight="1" x14ac:dyDescent="0.25"/>
    <row r="70" ht="17.25" customHeight="1" x14ac:dyDescent="0.25"/>
    <row r="71" ht="17.25" customHeight="1" x14ac:dyDescent="0.25"/>
    <row r="72" ht="17.25" customHeight="1" x14ac:dyDescent="0.25"/>
    <row r="73" ht="17.25" customHeight="1" x14ac:dyDescent="0.25"/>
    <row r="74" ht="17.25" customHeight="1" x14ac:dyDescent="0.25"/>
    <row r="75" ht="17.25" customHeight="1" x14ac:dyDescent="0.25"/>
    <row r="76" ht="17.25" customHeight="1" x14ac:dyDescent="0.25"/>
    <row r="77" ht="17.25" customHeight="1" x14ac:dyDescent="0.25"/>
    <row r="78" ht="17.25" customHeight="1" x14ac:dyDescent="0.25"/>
    <row r="79" ht="17.25" customHeight="1" x14ac:dyDescent="0.25"/>
    <row r="80" ht="17.25" customHeight="1" x14ac:dyDescent="0.25"/>
    <row r="81" ht="17.25" customHeight="1" x14ac:dyDescent="0.25"/>
    <row r="82" ht="17.25" customHeight="1" x14ac:dyDescent="0.25"/>
    <row r="83" ht="17.25" customHeight="1" x14ac:dyDescent="0.25"/>
    <row r="84" ht="17.25" customHeight="1" x14ac:dyDescent="0.25"/>
    <row r="85" ht="17.25" customHeight="1" x14ac:dyDescent="0.25"/>
    <row r="86" ht="17.25" customHeight="1" x14ac:dyDescent="0.25"/>
    <row r="87" ht="17.25" customHeight="1" x14ac:dyDescent="0.25"/>
    <row r="88" ht="17.25" customHeight="1" x14ac:dyDescent="0.25"/>
    <row r="89" ht="17.25" customHeight="1" x14ac:dyDescent="0.25"/>
    <row r="90" ht="17.25" customHeight="1" x14ac:dyDescent="0.25"/>
    <row r="91" ht="17.25" customHeight="1" x14ac:dyDescent="0.25"/>
    <row r="92" ht="17.25" customHeight="1" x14ac:dyDescent="0.25"/>
    <row r="93" ht="17.25" customHeight="1" x14ac:dyDescent="0.25"/>
    <row r="94" ht="17.25" customHeight="1" x14ac:dyDescent="0.25"/>
    <row r="95" ht="17.25" customHeight="1" x14ac:dyDescent="0.25"/>
    <row r="96" ht="17.25" customHeight="1" x14ac:dyDescent="0.25"/>
    <row r="97" ht="17.25" customHeight="1" x14ac:dyDescent="0.25"/>
    <row r="98" ht="17.25" customHeight="1" x14ac:dyDescent="0.25"/>
    <row r="99" ht="17.25" customHeight="1" x14ac:dyDescent="0.25"/>
    <row r="100" ht="17.25" customHeight="1" x14ac:dyDescent="0.25"/>
    <row r="101" ht="17.25" customHeight="1" x14ac:dyDescent="0.25"/>
    <row r="102" ht="17.25" customHeight="1" x14ac:dyDescent="0.25"/>
    <row r="103" ht="17.25" customHeight="1" x14ac:dyDescent="0.25"/>
    <row r="104" ht="17.25" customHeight="1" x14ac:dyDescent="0.25"/>
    <row r="105" ht="17.25" customHeight="1" x14ac:dyDescent="0.25"/>
    <row r="106" ht="17.25" customHeight="1" x14ac:dyDescent="0.25"/>
    <row r="107" ht="17.25" customHeight="1" x14ac:dyDescent="0.25"/>
    <row r="108" ht="17.25" customHeight="1" x14ac:dyDescent="0.25"/>
    <row r="109" ht="17.25" customHeight="1" x14ac:dyDescent="0.25"/>
    <row r="110" ht="17.25" customHeight="1" x14ac:dyDescent="0.25"/>
    <row r="111" ht="17.25" customHeight="1" x14ac:dyDescent="0.25"/>
    <row r="112" ht="17.25" customHeight="1" x14ac:dyDescent="0.25"/>
    <row r="113" ht="17.25" customHeight="1" x14ac:dyDescent="0.25"/>
    <row r="114" ht="17.25" customHeight="1" x14ac:dyDescent="0.25"/>
    <row r="115" ht="17.25" customHeight="1" x14ac:dyDescent="0.25"/>
    <row r="116" ht="17.25" customHeight="1" x14ac:dyDescent="0.25"/>
    <row r="117" ht="17.25" customHeight="1" x14ac:dyDescent="0.25"/>
    <row r="118" ht="17.25" customHeight="1" x14ac:dyDescent="0.25"/>
    <row r="119" ht="17.25" customHeight="1" x14ac:dyDescent="0.25"/>
    <row r="120" ht="17.25" customHeight="1" x14ac:dyDescent="0.25"/>
    <row r="121" ht="17.25" customHeight="1" x14ac:dyDescent="0.25"/>
    <row r="122" ht="17.25" customHeight="1" x14ac:dyDescent="0.25"/>
    <row r="123" ht="17.25" customHeight="1" x14ac:dyDescent="0.25"/>
    <row r="124" ht="17.25" customHeight="1" x14ac:dyDescent="0.25"/>
    <row r="125" ht="17.25" customHeight="1" x14ac:dyDescent="0.25"/>
    <row r="126" ht="17.25" customHeight="1" x14ac:dyDescent="0.25"/>
    <row r="127" ht="17.25" customHeight="1" x14ac:dyDescent="0.25"/>
    <row r="128" ht="17.25" customHeight="1" x14ac:dyDescent="0.25"/>
    <row r="129" ht="17.25" customHeight="1" x14ac:dyDescent="0.25"/>
    <row r="130" ht="17.25" customHeight="1" x14ac:dyDescent="0.25"/>
    <row r="131" ht="17.25" customHeight="1" x14ac:dyDescent="0.25"/>
    <row r="132" ht="17.25" customHeight="1" x14ac:dyDescent="0.25"/>
    <row r="133" ht="17.25" customHeight="1" x14ac:dyDescent="0.25"/>
    <row r="134" ht="17.25" customHeight="1" x14ac:dyDescent="0.25"/>
    <row r="135" ht="17.25" customHeight="1" x14ac:dyDescent="0.25"/>
    <row r="136" ht="17.25" customHeight="1" x14ac:dyDescent="0.25"/>
    <row r="137" ht="17.25" customHeight="1" x14ac:dyDescent="0.25"/>
    <row r="138" ht="17.25" customHeight="1" x14ac:dyDescent="0.25"/>
    <row r="139" ht="17.25" customHeight="1" x14ac:dyDescent="0.25"/>
    <row r="140" ht="17.25" customHeight="1" x14ac:dyDescent="0.25"/>
    <row r="141" ht="17.25" customHeight="1" x14ac:dyDescent="0.25"/>
    <row r="142" ht="17.25" customHeight="1" x14ac:dyDescent="0.25"/>
    <row r="143" ht="17.25" customHeight="1" x14ac:dyDescent="0.25"/>
    <row r="144" ht="17.25" customHeight="1" x14ac:dyDescent="0.25"/>
    <row r="145" ht="17.25" customHeight="1" x14ac:dyDescent="0.25"/>
    <row r="146" ht="17.25" customHeight="1" x14ac:dyDescent="0.25"/>
    <row r="147" ht="17.25" customHeight="1" x14ac:dyDescent="0.25"/>
    <row r="148" ht="17.25" customHeight="1" x14ac:dyDescent="0.25"/>
    <row r="149" ht="17.25" customHeight="1" x14ac:dyDescent="0.25"/>
    <row r="150" ht="17.25" customHeight="1" x14ac:dyDescent="0.25"/>
    <row r="151" ht="17.25" customHeight="1" x14ac:dyDescent="0.25"/>
    <row r="152" ht="17.25" customHeight="1" x14ac:dyDescent="0.25"/>
    <row r="153" ht="17.25" customHeight="1" x14ac:dyDescent="0.25"/>
    <row r="154" ht="17.25" customHeight="1" x14ac:dyDescent="0.25"/>
    <row r="155" ht="17.25" customHeight="1" x14ac:dyDescent="0.25"/>
    <row r="156" ht="17.25" customHeight="1" x14ac:dyDescent="0.25"/>
    <row r="157" ht="17.25" customHeight="1" x14ac:dyDescent="0.25"/>
    <row r="158" ht="17.25" customHeight="1" x14ac:dyDescent="0.25"/>
    <row r="159" ht="17.25" customHeight="1" x14ac:dyDescent="0.25"/>
    <row r="160" ht="17.25" customHeight="1" x14ac:dyDescent="0.25"/>
    <row r="161" ht="17.25" customHeight="1" x14ac:dyDescent="0.25"/>
    <row r="162" ht="17.25" customHeight="1" x14ac:dyDescent="0.25"/>
    <row r="163" ht="17.25" customHeight="1" x14ac:dyDescent="0.25"/>
    <row r="164" ht="17.25" customHeight="1" x14ac:dyDescent="0.25"/>
    <row r="165" ht="17.25" customHeight="1" x14ac:dyDescent="0.25"/>
    <row r="166" ht="17.25" customHeight="1" x14ac:dyDescent="0.25"/>
    <row r="167" ht="17.25" customHeight="1" x14ac:dyDescent="0.25"/>
    <row r="168" ht="17.25" customHeight="1" x14ac:dyDescent="0.25"/>
    <row r="169" ht="17.25" customHeight="1" x14ac:dyDescent="0.25"/>
    <row r="170" ht="17.25" customHeight="1" x14ac:dyDescent="0.25"/>
    <row r="171" ht="17.25" customHeight="1" x14ac:dyDescent="0.25"/>
    <row r="172" ht="17.25" customHeight="1" x14ac:dyDescent="0.25"/>
    <row r="173" ht="17.25" customHeight="1" x14ac:dyDescent="0.25"/>
    <row r="174" ht="17.25" customHeight="1" x14ac:dyDescent="0.25"/>
    <row r="175" ht="17.25" customHeight="1" x14ac:dyDescent="0.25"/>
    <row r="176" ht="17.25" customHeight="1" x14ac:dyDescent="0.25"/>
    <row r="177" ht="17.25" customHeight="1" x14ac:dyDescent="0.25"/>
    <row r="178" ht="17.25" customHeight="1" x14ac:dyDescent="0.25"/>
    <row r="179" ht="17.25" customHeight="1" x14ac:dyDescent="0.25"/>
    <row r="180" ht="17.25" customHeight="1" x14ac:dyDescent="0.25"/>
    <row r="181" ht="17.25" customHeight="1" x14ac:dyDescent="0.25"/>
    <row r="182" ht="17.25" customHeight="1" x14ac:dyDescent="0.25"/>
    <row r="183" ht="17.25" customHeight="1" x14ac:dyDescent="0.25"/>
    <row r="184" ht="17.25" customHeight="1" x14ac:dyDescent="0.25"/>
    <row r="185" ht="17.25" customHeight="1" x14ac:dyDescent="0.25"/>
    <row r="186" ht="17.25" customHeight="1" x14ac:dyDescent="0.25"/>
    <row r="187" ht="17.25" customHeight="1" x14ac:dyDescent="0.25"/>
    <row r="188" ht="17.25" customHeight="1" x14ac:dyDescent="0.25"/>
    <row r="189" ht="17.25" customHeight="1" x14ac:dyDescent="0.25"/>
    <row r="190" ht="17.25" customHeight="1" x14ac:dyDescent="0.25"/>
    <row r="191" ht="17.25" customHeight="1" x14ac:dyDescent="0.25"/>
    <row r="192" ht="17.25" customHeight="1" x14ac:dyDescent="0.25"/>
    <row r="193" ht="17.25" customHeight="1" x14ac:dyDescent="0.25"/>
    <row r="194" ht="17.25" customHeight="1" x14ac:dyDescent="0.25"/>
    <row r="195" ht="17.25" customHeight="1" x14ac:dyDescent="0.25"/>
    <row r="196" ht="17.25" customHeight="1" x14ac:dyDescent="0.25"/>
    <row r="197" ht="17.25" customHeight="1" x14ac:dyDescent="0.25"/>
    <row r="198" ht="17.25" customHeight="1" x14ac:dyDescent="0.25"/>
    <row r="199" ht="17.25" customHeight="1" x14ac:dyDescent="0.25"/>
    <row r="200" ht="17.25" customHeight="1" x14ac:dyDescent="0.25"/>
    <row r="201" ht="17.25" customHeight="1" x14ac:dyDescent="0.25"/>
    <row r="202" ht="17.25" customHeight="1" x14ac:dyDescent="0.25"/>
    <row r="203" ht="17.25" customHeight="1" x14ac:dyDescent="0.25"/>
    <row r="204" ht="17.25" customHeight="1" x14ac:dyDescent="0.25"/>
    <row r="205" ht="17.25" customHeight="1" x14ac:dyDescent="0.25"/>
    <row r="206" ht="17.25" customHeight="1" x14ac:dyDescent="0.25"/>
    <row r="207" ht="17.25" customHeight="1" x14ac:dyDescent="0.25"/>
    <row r="208" ht="17.25" customHeight="1" x14ac:dyDescent="0.25"/>
    <row r="209" ht="17.25" customHeight="1" x14ac:dyDescent="0.25"/>
    <row r="210" ht="17.25" customHeight="1" x14ac:dyDescent="0.25"/>
    <row r="211" ht="17.25" customHeight="1" x14ac:dyDescent="0.25"/>
    <row r="212" ht="17.25" customHeight="1" x14ac:dyDescent="0.25"/>
    <row r="213" ht="17.25" customHeight="1" x14ac:dyDescent="0.25"/>
    <row r="214" ht="17.25" customHeight="1" x14ac:dyDescent="0.25"/>
    <row r="215" ht="17.25" customHeight="1" x14ac:dyDescent="0.25"/>
    <row r="216" ht="17.25" customHeight="1" x14ac:dyDescent="0.25"/>
    <row r="217" ht="17.25" customHeight="1" x14ac:dyDescent="0.25"/>
    <row r="218" ht="17.25" customHeight="1" x14ac:dyDescent="0.25"/>
    <row r="219" ht="17.25" customHeight="1" x14ac:dyDescent="0.25"/>
    <row r="220" ht="17.25" customHeight="1" x14ac:dyDescent="0.25"/>
    <row r="221" ht="17.25" customHeight="1" x14ac:dyDescent="0.25"/>
    <row r="222" ht="17.25" customHeight="1" x14ac:dyDescent="0.25"/>
    <row r="223" ht="17.25" customHeight="1" x14ac:dyDescent="0.25"/>
    <row r="224" ht="17.25" customHeight="1" x14ac:dyDescent="0.25"/>
    <row r="225" ht="17.25" customHeight="1" x14ac:dyDescent="0.25"/>
    <row r="226" ht="17.25" customHeight="1" x14ac:dyDescent="0.25"/>
    <row r="227" ht="17.25" customHeight="1" x14ac:dyDescent="0.25"/>
    <row r="228" ht="17.25" customHeight="1" x14ac:dyDescent="0.25"/>
    <row r="229" ht="17.25" customHeight="1" x14ac:dyDescent="0.25"/>
    <row r="230" ht="17.25" customHeight="1" x14ac:dyDescent="0.25"/>
    <row r="231" ht="17.25" customHeight="1" x14ac:dyDescent="0.25"/>
    <row r="232" ht="17.25" customHeight="1" x14ac:dyDescent="0.25"/>
    <row r="233" ht="17.25" customHeight="1" x14ac:dyDescent="0.25"/>
    <row r="234" ht="17.25" customHeight="1" x14ac:dyDescent="0.25"/>
    <row r="235" ht="17.25" customHeight="1" x14ac:dyDescent="0.25"/>
    <row r="236" ht="17.25" customHeight="1" x14ac:dyDescent="0.25"/>
    <row r="237" ht="17.25" customHeight="1" x14ac:dyDescent="0.25"/>
    <row r="238" ht="17.25" customHeight="1" x14ac:dyDescent="0.25"/>
    <row r="239" ht="17.25" customHeight="1" x14ac:dyDescent="0.25"/>
    <row r="240" ht="17.25" customHeight="1" x14ac:dyDescent="0.25"/>
    <row r="241" ht="17.25" customHeight="1" x14ac:dyDescent="0.25"/>
    <row r="242" ht="17.25" customHeight="1" x14ac:dyDescent="0.25"/>
    <row r="243" ht="17.25" customHeight="1" x14ac:dyDescent="0.25"/>
    <row r="244" ht="17.25" customHeight="1" x14ac:dyDescent="0.25"/>
    <row r="245" ht="17.25" customHeight="1" x14ac:dyDescent="0.25"/>
    <row r="246" ht="17.25" customHeight="1" x14ac:dyDescent="0.25"/>
    <row r="247" ht="17.25" customHeight="1" x14ac:dyDescent="0.25"/>
    <row r="248" ht="17.25" customHeight="1" x14ac:dyDescent="0.25"/>
    <row r="249" ht="17.25" customHeight="1" x14ac:dyDescent="0.25"/>
    <row r="250" ht="17.25" customHeight="1" x14ac:dyDescent="0.25"/>
    <row r="251" ht="17.25" customHeight="1" x14ac:dyDescent="0.25"/>
    <row r="252" ht="17.25" customHeight="1" x14ac:dyDescent="0.25"/>
    <row r="253" ht="17.25" customHeight="1" x14ac:dyDescent="0.25"/>
    <row r="254" ht="17.25" customHeight="1" x14ac:dyDescent="0.25"/>
    <row r="255" ht="17.25" customHeight="1" x14ac:dyDescent="0.25"/>
    <row r="256" ht="17.25" customHeight="1" x14ac:dyDescent="0.25"/>
    <row r="257" ht="17.25" customHeight="1" x14ac:dyDescent="0.25"/>
    <row r="258" ht="17.25" customHeight="1" x14ac:dyDescent="0.25"/>
    <row r="259" ht="17.25" customHeight="1" x14ac:dyDescent="0.25"/>
    <row r="260" ht="17.25" customHeight="1" x14ac:dyDescent="0.25"/>
    <row r="261" ht="17.25" customHeight="1" x14ac:dyDescent="0.25"/>
    <row r="262" ht="17.25" customHeight="1" x14ac:dyDescent="0.25"/>
    <row r="263" ht="17.25" customHeight="1" x14ac:dyDescent="0.25"/>
    <row r="264" ht="17.25" customHeight="1" x14ac:dyDescent="0.25"/>
    <row r="265" ht="17.25" customHeight="1" x14ac:dyDescent="0.25"/>
    <row r="266" ht="17.25" customHeight="1" x14ac:dyDescent="0.25"/>
    <row r="267" ht="17.25" customHeight="1" x14ac:dyDescent="0.25"/>
    <row r="268" ht="17.25" customHeight="1" x14ac:dyDescent="0.25"/>
    <row r="269" ht="17.25" customHeight="1" x14ac:dyDescent="0.25"/>
    <row r="270" ht="17.25" customHeight="1" x14ac:dyDescent="0.25"/>
    <row r="271" ht="17.25" customHeight="1" x14ac:dyDescent="0.25"/>
    <row r="272" ht="17.25" customHeight="1" x14ac:dyDescent="0.25"/>
    <row r="273" ht="17.25" customHeight="1" x14ac:dyDescent="0.25"/>
    <row r="274" ht="17.25" customHeight="1" x14ac:dyDescent="0.25"/>
    <row r="275" ht="17.25" customHeight="1" x14ac:dyDescent="0.25"/>
    <row r="276" ht="17.25" customHeight="1" x14ac:dyDescent="0.25"/>
    <row r="277" ht="17.25" customHeight="1" x14ac:dyDescent="0.25"/>
    <row r="278" ht="17.25" customHeight="1" x14ac:dyDescent="0.25"/>
    <row r="279" ht="17.25" customHeight="1" x14ac:dyDescent="0.25"/>
    <row r="280" ht="17.25" customHeight="1" x14ac:dyDescent="0.25"/>
    <row r="281" ht="17.25" customHeight="1" x14ac:dyDescent="0.25"/>
    <row r="282" ht="17.25" customHeight="1" x14ac:dyDescent="0.25"/>
    <row r="283" ht="17.25" customHeight="1" x14ac:dyDescent="0.25"/>
    <row r="284" ht="17.25" customHeight="1" x14ac:dyDescent="0.25"/>
    <row r="285" ht="17.25" customHeight="1" x14ac:dyDescent="0.25"/>
    <row r="286" ht="17.25" customHeight="1" x14ac:dyDescent="0.25"/>
    <row r="287" ht="17.25" customHeight="1" x14ac:dyDescent="0.25"/>
    <row r="288" ht="17.25" customHeight="1" x14ac:dyDescent="0.25"/>
    <row r="289" ht="17.25" customHeight="1" x14ac:dyDescent="0.25"/>
    <row r="290" ht="17.25" customHeight="1" x14ac:dyDescent="0.25"/>
    <row r="291" ht="17.25" customHeight="1" x14ac:dyDescent="0.25"/>
    <row r="292" ht="17.25" customHeight="1" x14ac:dyDescent="0.25"/>
    <row r="293" ht="17.25" customHeight="1" x14ac:dyDescent="0.25"/>
    <row r="294" ht="17.25" customHeight="1" x14ac:dyDescent="0.25"/>
    <row r="295" ht="17.25" customHeight="1" x14ac:dyDescent="0.25"/>
    <row r="296" ht="17.25" customHeight="1" x14ac:dyDescent="0.25"/>
    <row r="297" ht="17.25" customHeight="1" x14ac:dyDescent="0.25"/>
    <row r="298" ht="17.25" customHeight="1" x14ac:dyDescent="0.25"/>
    <row r="299" ht="17.25" customHeight="1" x14ac:dyDescent="0.25"/>
    <row r="300" ht="17.25" customHeight="1" x14ac:dyDescent="0.25"/>
    <row r="301" ht="17.25" customHeight="1" x14ac:dyDescent="0.25"/>
    <row r="302" ht="17.25" customHeight="1" x14ac:dyDescent="0.25"/>
    <row r="303" ht="17.25" customHeight="1" x14ac:dyDescent="0.25"/>
    <row r="304" ht="17.25" customHeight="1" x14ac:dyDescent="0.25"/>
    <row r="305" ht="17.25" customHeight="1" x14ac:dyDescent="0.25"/>
    <row r="306" ht="17.25" customHeight="1" x14ac:dyDescent="0.25"/>
    <row r="307" ht="17.25" customHeight="1" x14ac:dyDescent="0.25"/>
    <row r="308" ht="17.25" customHeight="1" x14ac:dyDescent="0.25"/>
    <row r="309" ht="17.25" customHeight="1" x14ac:dyDescent="0.25"/>
    <row r="310" ht="17.25" customHeight="1" x14ac:dyDescent="0.25"/>
    <row r="311" ht="17.25" customHeight="1" x14ac:dyDescent="0.25"/>
    <row r="312" ht="17.25" customHeight="1" x14ac:dyDescent="0.25"/>
    <row r="313" ht="17.25" customHeight="1" x14ac:dyDescent="0.25"/>
    <row r="314" ht="17.25" customHeight="1" x14ac:dyDescent="0.25"/>
    <row r="315" ht="17.25" customHeight="1" x14ac:dyDescent="0.25"/>
    <row r="316" ht="17.25" customHeight="1" x14ac:dyDescent="0.25"/>
    <row r="317" ht="17.25" customHeight="1" x14ac:dyDescent="0.25"/>
    <row r="318" ht="17.25" customHeight="1" x14ac:dyDescent="0.25"/>
    <row r="319" ht="17.25" customHeight="1" x14ac:dyDescent="0.25"/>
    <row r="320" ht="17.25" customHeight="1" x14ac:dyDescent="0.25"/>
    <row r="321" ht="17.25" customHeight="1" x14ac:dyDescent="0.25"/>
    <row r="322" ht="17.25" customHeight="1" x14ac:dyDescent="0.25"/>
    <row r="323" ht="17.25" customHeight="1" x14ac:dyDescent="0.25"/>
    <row r="324" ht="17.25" customHeight="1" x14ac:dyDescent="0.25"/>
    <row r="325" ht="17.25" customHeight="1" x14ac:dyDescent="0.25"/>
    <row r="326" ht="17.25" customHeight="1" x14ac:dyDescent="0.25"/>
    <row r="327" ht="17.25" customHeight="1" x14ac:dyDescent="0.25"/>
    <row r="328" ht="17.25" customHeight="1" x14ac:dyDescent="0.25"/>
    <row r="329" ht="17.25" customHeight="1" x14ac:dyDescent="0.25"/>
    <row r="330" ht="17.25" customHeight="1" x14ac:dyDescent="0.25"/>
    <row r="331" ht="17.25" customHeight="1" x14ac:dyDescent="0.25"/>
    <row r="332" ht="17.25" customHeight="1" x14ac:dyDescent="0.25"/>
    <row r="333" ht="17.25" customHeight="1" x14ac:dyDescent="0.25"/>
    <row r="334" ht="17.25" customHeight="1" x14ac:dyDescent="0.25"/>
    <row r="335" ht="17.25" customHeight="1" x14ac:dyDescent="0.25"/>
    <row r="336" ht="17.25" customHeight="1" x14ac:dyDescent="0.25"/>
    <row r="337" ht="17.25" customHeight="1" x14ac:dyDescent="0.25"/>
    <row r="338" ht="17.25" customHeight="1" x14ac:dyDescent="0.25"/>
    <row r="339" ht="17.25" customHeight="1" x14ac:dyDescent="0.25"/>
    <row r="340" ht="17.25" customHeight="1" x14ac:dyDescent="0.25"/>
    <row r="341" ht="17.25" customHeight="1" x14ac:dyDescent="0.25"/>
    <row r="342" ht="17.25" customHeight="1" x14ac:dyDescent="0.25"/>
    <row r="343" ht="17.25" customHeight="1" x14ac:dyDescent="0.25"/>
    <row r="344" ht="17.25" customHeight="1" x14ac:dyDescent="0.25"/>
    <row r="345" ht="17.25" customHeight="1" x14ac:dyDescent="0.25"/>
    <row r="346" ht="17.25" customHeight="1" x14ac:dyDescent="0.25"/>
    <row r="347" ht="17.25" customHeight="1" x14ac:dyDescent="0.25"/>
    <row r="348" ht="17.25" customHeight="1" x14ac:dyDescent="0.25"/>
    <row r="349" ht="17.25" customHeight="1" x14ac:dyDescent="0.25"/>
    <row r="350" ht="17.25" customHeight="1" x14ac:dyDescent="0.25"/>
    <row r="351" ht="17.25" customHeight="1" x14ac:dyDescent="0.25"/>
    <row r="352" ht="17.25" customHeight="1" x14ac:dyDescent="0.25"/>
    <row r="353" ht="17.25" customHeight="1" x14ac:dyDescent="0.25"/>
    <row r="354" ht="17.25" customHeight="1" x14ac:dyDescent="0.25"/>
    <row r="355" ht="17.25" customHeight="1" x14ac:dyDescent="0.25"/>
    <row r="356" ht="17.25" customHeight="1" x14ac:dyDescent="0.25"/>
    <row r="357" ht="17.25" customHeight="1" x14ac:dyDescent="0.25"/>
    <row r="358" ht="17.25" customHeight="1" x14ac:dyDescent="0.25"/>
    <row r="359" ht="17.25" customHeight="1" x14ac:dyDescent="0.25"/>
    <row r="360" ht="17.25" customHeight="1" x14ac:dyDescent="0.25"/>
    <row r="361" ht="17.25" customHeight="1" x14ac:dyDescent="0.25"/>
    <row r="362" ht="17.25" customHeight="1" x14ac:dyDescent="0.25"/>
    <row r="363" ht="17.25" customHeight="1" x14ac:dyDescent="0.25"/>
    <row r="364" ht="17.25" customHeight="1" x14ac:dyDescent="0.25"/>
    <row r="365" ht="17.25" customHeight="1" x14ac:dyDescent="0.25"/>
    <row r="366" ht="17.25" customHeight="1" x14ac:dyDescent="0.25"/>
    <row r="367" ht="17.25" customHeight="1" x14ac:dyDescent="0.25"/>
    <row r="368" ht="17.25" customHeight="1" x14ac:dyDescent="0.25"/>
    <row r="369" ht="17.25" customHeight="1" x14ac:dyDescent="0.25"/>
    <row r="370" ht="17.25" customHeight="1" x14ac:dyDescent="0.25"/>
    <row r="371" ht="17.25" customHeight="1" x14ac:dyDescent="0.25"/>
    <row r="372" ht="17.25" customHeight="1" x14ac:dyDescent="0.25"/>
    <row r="373" ht="17.25" customHeight="1" x14ac:dyDescent="0.25"/>
    <row r="374" ht="17.25" customHeight="1" x14ac:dyDescent="0.25"/>
    <row r="375" ht="17.25" customHeight="1" x14ac:dyDescent="0.25"/>
    <row r="376" ht="17.25" customHeight="1" x14ac:dyDescent="0.25"/>
    <row r="377" ht="17.25" customHeight="1" x14ac:dyDescent="0.25"/>
    <row r="378" ht="17.25" customHeight="1" x14ac:dyDescent="0.25"/>
    <row r="379" ht="17.25" customHeight="1" x14ac:dyDescent="0.25"/>
    <row r="380" ht="17.25" customHeight="1" x14ac:dyDescent="0.25"/>
    <row r="381" ht="17.25" customHeight="1" x14ac:dyDescent="0.25"/>
    <row r="382" ht="17.25" customHeight="1" x14ac:dyDescent="0.25"/>
    <row r="383" ht="17.25" customHeight="1" x14ac:dyDescent="0.25"/>
    <row r="384" ht="17.25" customHeight="1" x14ac:dyDescent="0.25"/>
    <row r="385" ht="17.25" customHeight="1" x14ac:dyDescent="0.25"/>
    <row r="386" ht="17.25" customHeight="1" x14ac:dyDescent="0.25"/>
    <row r="387" ht="17.25" customHeight="1" x14ac:dyDescent="0.25"/>
    <row r="388" ht="17.25" customHeight="1" x14ac:dyDescent="0.25"/>
    <row r="389" ht="17.25" customHeight="1" x14ac:dyDescent="0.25"/>
    <row r="390" ht="17.25" customHeight="1" x14ac:dyDescent="0.25"/>
    <row r="391" ht="17.25" customHeight="1" x14ac:dyDescent="0.25"/>
    <row r="392" ht="17.25" customHeight="1" x14ac:dyDescent="0.25"/>
    <row r="393" ht="17.25" customHeight="1" x14ac:dyDescent="0.25"/>
    <row r="394" ht="17.25" customHeight="1" x14ac:dyDescent="0.25"/>
    <row r="395" ht="17.25" customHeight="1" x14ac:dyDescent="0.25"/>
    <row r="396" ht="17.25" customHeight="1" x14ac:dyDescent="0.25"/>
    <row r="397" ht="17.25" customHeight="1" x14ac:dyDescent="0.25"/>
    <row r="398" ht="17.25" customHeight="1" x14ac:dyDescent="0.25"/>
    <row r="399" ht="17.25" customHeight="1" x14ac:dyDescent="0.25"/>
    <row r="400" ht="17.25" customHeight="1" x14ac:dyDescent="0.25"/>
    <row r="401" ht="17.25" customHeight="1" x14ac:dyDescent="0.25"/>
    <row r="402" ht="17.25" customHeight="1" x14ac:dyDescent="0.25"/>
    <row r="403" ht="17.25" customHeight="1" x14ac:dyDescent="0.25"/>
    <row r="404" ht="17.25" customHeight="1" x14ac:dyDescent="0.25"/>
    <row r="405" ht="17.25" customHeight="1" x14ac:dyDescent="0.25"/>
    <row r="406" ht="17.25" customHeight="1" x14ac:dyDescent="0.25"/>
    <row r="407" ht="17.25" customHeight="1" x14ac:dyDescent="0.25"/>
    <row r="408" ht="17.25" customHeight="1" x14ac:dyDescent="0.25"/>
    <row r="409" ht="17.25" customHeight="1" x14ac:dyDescent="0.25"/>
    <row r="410" ht="17.25" customHeight="1" x14ac:dyDescent="0.25"/>
    <row r="411" ht="17.25" customHeight="1" x14ac:dyDescent="0.25"/>
    <row r="412" ht="17.25" customHeight="1" x14ac:dyDescent="0.25"/>
    <row r="413" ht="17.25" customHeight="1" x14ac:dyDescent="0.25"/>
    <row r="414" ht="17.25" customHeight="1" x14ac:dyDescent="0.25"/>
    <row r="415" ht="17.25" customHeight="1" x14ac:dyDescent="0.25"/>
    <row r="416" ht="17.25" customHeight="1" x14ac:dyDescent="0.25"/>
    <row r="417" ht="17.25" customHeight="1" x14ac:dyDescent="0.25"/>
    <row r="418" ht="17.25" customHeight="1" x14ac:dyDescent="0.25"/>
    <row r="419" ht="17.25" customHeight="1" x14ac:dyDescent="0.25"/>
    <row r="420" ht="17.25" customHeight="1" x14ac:dyDescent="0.25"/>
    <row r="421" ht="17.25" customHeight="1" x14ac:dyDescent="0.25"/>
    <row r="422" ht="17.25" customHeight="1" x14ac:dyDescent="0.25"/>
    <row r="423" ht="17.25" customHeight="1" x14ac:dyDescent="0.25"/>
    <row r="424" ht="17.25" customHeight="1" x14ac:dyDescent="0.25"/>
    <row r="425" ht="17.25" customHeight="1" x14ac:dyDescent="0.25"/>
    <row r="426" ht="17.25" customHeight="1" x14ac:dyDescent="0.25"/>
    <row r="427" ht="17.25" customHeight="1" x14ac:dyDescent="0.25"/>
    <row r="428" ht="17.25" customHeight="1" x14ac:dyDescent="0.25"/>
    <row r="429" ht="17.25" customHeight="1" x14ac:dyDescent="0.25"/>
    <row r="430" ht="17.25" customHeight="1" x14ac:dyDescent="0.25"/>
    <row r="431" ht="17.25" customHeight="1" x14ac:dyDescent="0.25"/>
    <row r="432" ht="17.25" customHeight="1" x14ac:dyDescent="0.25"/>
    <row r="433" ht="17.25" customHeight="1" x14ac:dyDescent="0.25"/>
    <row r="434" ht="17.25" customHeight="1" x14ac:dyDescent="0.25"/>
    <row r="435" ht="17.25" customHeight="1" x14ac:dyDescent="0.25"/>
    <row r="436" ht="17.25" customHeight="1" x14ac:dyDescent="0.25"/>
    <row r="437" ht="17.25" customHeight="1" x14ac:dyDescent="0.25"/>
    <row r="438" ht="17.25" customHeight="1" x14ac:dyDescent="0.25"/>
    <row r="439" ht="17.25" customHeight="1" x14ac:dyDescent="0.25"/>
    <row r="440" ht="17.25" customHeight="1" x14ac:dyDescent="0.25"/>
    <row r="441" ht="17.25" customHeight="1" x14ac:dyDescent="0.25"/>
    <row r="442" ht="17.25" customHeight="1" x14ac:dyDescent="0.25"/>
    <row r="443" ht="17.25" customHeight="1" x14ac:dyDescent="0.25"/>
    <row r="444" ht="17.25" customHeight="1" x14ac:dyDescent="0.25"/>
    <row r="445" ht="17.25" customHeight="1" x14ac:dyDescent="0.25"/>
    <row r="446" ht="17.25" customHeight="1" x14ac:dyDescent="0.25"/>
    <row r="447" ht="17.25" customHeight="1" x14ac:dyDescent="0.25"/>
    <row r="448" ht="17.25" customHeight="1" x14ac:dyDescent="0.25"/>
    <row r="449" ht="17.25" customHeight="1" x14ac:dyDescent="0.25"/>
    <row r="450" ht="17.25" customHeight="1" x14ac:dyDescent="0.25"/>
    <row r="451" ht="17.25" customHeight="1" x14ac:dyDescent="0.25"/>
    <row r="452" ht="17.25" customHeight="1" x14ac:dyDescent="0.25"/>
    <row r="453" ht="17.25" customHeight="1" x14ac:dyDescent="0.25"/>
    <row r="454" ht="17.25" customHeight="1" x14ac:dyDescent="0.25"/>
    <row r="455" ht="17.25" customHeight="1" x14ac:dyDescent="0.25"/>
    <row r="456" ht="17.25" customHeight="1" x14ac:dyDescent="0.25"/>
    <row r="457" ht="17.25" customHeight="1" x14ac:dyDescent="0.25"/>
    <row r="458" ht="17.25" customHeight="1" x14ac:dyDescent="0.25"/>
    <row r="459" ht="17.25" customHeight="1" x14ac:dyDescent="0.25"/>
    <row r="460" ht="17.25" customHeight="1" x14ac:dyDescent="0.25"/>
    <row r="461" ht="17.25" customHeight="1" x14ac:dyDescent="0.25"/>
    <row r="462" ht="17.25" customHeight="1" x14ac:dyDescent="0.25"/>
    <row r="463" ht="17.25" customHeight="1" x14ac:dyDescent="0.25"/>
    <row r="464" ht="17.25" customHeight="1" x14ac:dyDescent="0.25"/>
    <row r="465" ht="17.25" customHeight="1" x14ac:dyDescent="0.25"/>
    <row r="466" ht="17.25" customHeight="1" x14ac:dyDescent="0.25"/>
    <row r="467" ht="17.25" customHeight="1" x14ac:dyDescent="0.25"/>
    <row r="468" ht="17.25" customHeight="1" x14ac:dyDescent="0.25"/>
    <row r="469" ht="17.25" customHeight="1" x14ac:dyDescent="0.25"/>
    <row r="470" ht="17.25" customHeight="1" x14ac:dyDescent="0.25"/>
    <row r="471" ht="17.25" customHeight="1" x14ac:dyDescent="0.25"/>
    <row r="472" ht="17.25" customHeight="1" x14ac:dyDescent="0.25"/>
    <row r="473" ht="17.25" customHeight="1" x14ac:dyDescent="0.25"/>
    <row r="474" ht="17.25" customHeight="1" x14ac:dyDescent="0.25"/>
    <row r="475" ht="17.25" customHeight="1" x14ac:dyDescent="0.25"/>
    <row r="476" ht="17.25" customHeight="1" x14ac:dyDescent="0.25"/>
    <row r="477" ht="17.25" customHeight="1" x14ac:dyDescent="0.25"/>
    <row r="478" ht="17.25" customHeight="1" x14ac:dyDescent="0.25"/>
    <row r="479" ht="17.25" customHeight="1" x14ac:dyDescent="0.25"/>
    <row r="480" ht="17.25" customHeight="1" x14ac:dyDescent="0.25"/>
    <row r="481" ht="17.25" customHeight="1" x14ac:dyDescent="0.25"/>
    <row r="482" ht="17.25" customHeight="1" x14ac:dyDescent="0.25"/>
    <row r="483" ht="17.25" customHeight="1" x14ac:dyDescent="0.25"/>
    <row r="484" ht="17.25" customHeight="1" x14ac:dyDescent="0.25"/>
    <row r="485" ht="17.25" customHeight="1" x14ac:dyDescent="0.25"/>
    <row r="486" ht="17.25" customHeight="1" x14ac:dyDescent="0.25"/>
    <row r="487" ht="17.25" customHeight="1" x14ac:dyDescent="0.25"/>
    <row r="488" ht="17.25" customHeight="1" x14ac:dyDescent="0.25"/>
    <row r="489" ht="17.25" customHeight="1" x14ac:dyDescent="0.25"/>
    <row r="490" ht="17.25" customHeight="1" x14ac:dyDescent="0.25"/>
    <row r="491" ht="17.25" customHeight="1" x14ac:dyDescent="0.25"/>
    <row r="492" ht="17.25" customHeight="1" x14ac:dyDescent="0.25"/>
    <row r="493" ht="17.25" customHeight="1" x14ac:dyDescent="0.25"/>
    <row r="494" ht="17.25" customHeight="1" x14ac:dyDescent="0.25"/>
    <row r="495" ht="17.25" customHeight="1" x14ac:dyDescent="0.25"/>
    <row r="496" ht="17.25" customHeight="1" x14ac:dyDescent="0.25"/>
    <row r="497" ht="17.25" customHeight="1" x14ac:dyDescent="0.25"/>
    <row r="498" ht="17.25" customHeight="1" x14ac:dyDescent="0.25"/>
    <row r="499" ht="17.25" customHeight="1" x14ac:dyDescent="0.25"/>
    <row r="500" ht="17.25" customHeight="1" x14ac:dyDescent="0.25"/>
    <row r="501" ht="17.25" customHeight="1" x14ac:dyDescent="0.25"/>
    <row r="502" ht="17.25" customHeight="1" x14ac:dyDescent="0.25"/>
    <row r="503" ht="17.25" customHeight="1" x14ac:dyDescent="0.25"/>
    <row r="504" ht="17.25" customHeight="1" x14ac:dyDescent="0.25"/>
    <row r="505" ht="17.25" customHeight="1" x14ac:dyDescent="0.25"/>
    <row r="506" ht="17.25" customHeight="1" x14ac:dyDescent="0.25"/>
    <row r="507" ht="17.25" customHeight="1" x14ac:dyDescent="0.25"/>
    <row r="508" ht="17.25" customHeight="1" x14ac:dyDescent="0.25"/>
    <row r="509" ht="17.25" customHeight="1" x14ac:dyDescent="0.25"/>
    <row r="510" ht="17.25" customHeight="1" x14ac:dyDescent="0.25"/>
    <row r="511" ht="17.25" customHeight="1" x14ac:dyDescent="0.25"/>
    <row r="512" ht="17.25" customHeight="1" x14ac:dyDescent="0.25"/>
    <row r="513" ht="17.25" customHeight="1" x14ac:dyDescent="0.25"/>
    <row r="514" ht="17.25" customHeight="1" x14ac:dyDescent="0.25"/>
    <row r="515" ht="17.25" customHeight="1" x14ac:dyDescent="0.25"/>
    <row r="516" ht="17.25" customHeight="1" x14ac:dyDescent="0.25"/>
    <row r="517" ht="17.25" customHeight="1" x14ac:dyDescent="0.25"/>
    <row r="518" ht="17.25" customHeight="1" x14ac:dyDescent="0.25"/>
    <row r="519" ht="17.25" customHeight="1" x14ac:dyDescent="0.25"/>
    <row r="520" ht="17.25" customHeight="1" x14ac:dyDescent="0.25"/>
    <row r="521" ht="17.25" customHeight="1" x14ac:dyDescent="0.25"/>
    <row r="522" ht="17.25" customHeight="1" x14ac:dyDescent="0.25"/>
    <row r="523" ht="17.25" customHeight="1" x14ac:dyDescent="0.25"/>
    <row r="524" ht="17.25" customHeight="1" x14ac:dyDescent="0.25"/>
    <row r="525" ht="17.25" customHeight="1" x14ac:dyDescent="0.25"/>
    <row r="526" ht="17.25" customHeight="1" x14ac:dyDescent="0.25"/>
    <row r="527" ht="17.25" customHeight="1" x14ac:dyDescent="0.25"/>
    <row r="528" ht="17.25" customHeight="1" x14ac:dyDescent="0.25"/>
    <row r="529" ht="17.25" customHeight="1" x14ac:dyDescent="0.25"/>
    <row r="530" ht="17.25" customHeight="1" x14ac:dyDescent="0.25"/>
    <row r="531" ht="17.25" customHeight="1" x14ac:dyDescent="0.25"/>
    <row r="532" ht="17.25" customHeight="1" x14ac:dyDescent="0.25"/>
    <row r="533" ht="17.25" customHeight="1" x14ac:dyDescent="0.25"/>
    <row r="534" ht="17.25" customHeight="1" x14ac:dyDescent="0.25"/>
    <row r="535" ht="17.25" customHeight="1" x14ac:dyDescent="0.25"/>
    <row r="536" ht="17.25" customHeight="1" x14ac:dyDescent="0.25"/>
    <row r="537" ht="17.25" customHeight="1" x14ac:dyDescent="0.25"/>
    <row r="538" ht="17.25" customHeight="1" x14ac:dyDescent="0.25"/>
    <row r="539" ht="17.25" customHeight="1" x14ac:dyDescent="0.25"/>
    <row r="540" ht="17.25" customHeight="1" x14ac:dyDescent="0.25"/>
    <row r="541" ht="17.25" customHeight="1" x14ac:dyDescent="0.25"/>
    <row r="542" ht="17.25" customHeight="1" x14ac:dyDescent="0.25"/>
    <row r="543" ht="17.25" customHeight="1" x14ac:dyDescent="0.25"/>
    <row r="544" ht="17.25" customHeight="1" x14ac:dyDescent="0.25"/>
    <row r="545" ht="17.25" customHeight="1" x14ac:dyDescent="0.25"/>
    <row r="546" ht="17.25" customHeight="1" x14ac:dyDescent="0.25"/>
    <row r="547" ht="17.25" customHeight="1" x14ac:dyDescent="0.25"/>
    <row r="548" ht="17.25" customHeight="1" x14ac:dyDescent="0.25"/>
    <row r="549" ht="17.25" customHeight="1" x14ac:dyDescent="0.25"/>
    <row r="550" ht="17.25" customHeight="1" x14ac:dyDescent="0.25"/>
    <row r="551" ht="17.25" customHeight="1" x14ac:dyDescent="0.25"/>
    <row r="552" ht="17.25" customHeight="1" x14ac:dyDescent="0.25"/>
    <row r="553" ht="17.25" customHeight="1" x14ac:dyDescent="0.25"/>
    <row r="554" ht="17.25" customHeight="1" x14ac:dyDescent="0.25"/>
    <row r="555" ht="17.25" customHeight="1" x14ac:dyDescent="0.25"/>
    <row r="556" ht="17.25" customHeight="1" x14ac:dyDescent="0.25"/>
    <row r="557" ht="17.25" customHeight="1" x14ac:dyDescent="0.25"/>
    <row r="558" ht="17.25" customHeight="1" x14ac:dyDescent="0.25"/>
    <row r="559" ht="17.25" customHeight="1" x14ac:dyDescent="0.25"/>
    <row r="560" ht="17.25" customHeight="1" x14ac:dyDescent="0.25"/>
    <row r="561" ht="17.25" customHeight="1" x14ac:dyDescent="0.25"/>
    <row r="562" ht="17.25" customHeight="1" x14ac:dyDescent="0.25"/>
    <row r="563" ht="17.25" customHeight="1" x14ac:dyDescent="0.25"/>
    <row r="564" ht="17.25" customHeight="1" x14ac:dyDescent="0.25"/>
    <row r="565" ht="17.25" customHeight="1" x14ac:dyDescent="0.25"/>
    <row r="566" ht="17.25" customHeight="1" x14ac:dyDescent="0.25"/>
    <row r="567" ht="17.25" customHeight="1" x14ac:dyDescent="0.25"/>
    <row r="568" ht="17.25" customHeight="1" x14ac:dyDescent="0.25"/>
    <row r="569" ht="17.25" customHeight="1" x14ac:dyDescent="0.25"/>
    <row r="570" ht="17.25" customHeight="1" x14ac:dyDescent="0.25"/>
    <row r="571" ht="17.25" customHeight="1" x14ac:dyDescent="0.25"/>
    <row r="572" ht="17.25" customHeight="1" x14ac:dyDescent="0.25"/>
    <row r="573" ht="17.25" customHeight="1" x14ac:dyDescent="0.25"/>
    <row r="574" ht="17.25" customHeight="1" x14ac:dyDescent="0.25"/>
    <row r="575" ht="17.25" customHeight="1" x14ac:dyDescent="0.25"/>
    <row r="576" ht="17.25" customHeight="1" x14ac:dyDescent="0.25"/>
    <row r="577" ht="17.25" customHeight="1" x14ac:dyDescent="0.25"/>
    <row r="578" ht="17.25" customHeight="1" x14ac:dyDescent="0.25"/>
    <row r="579" ht="17.25" customHeight="1" x14ac:dyDescent="0.25"/>
    <row r="580" ht="17.25" customHeight="1" x14ac:dyDescent="0.25"/>
    <row r="581" ht="17.25" customHeight="1" x14ac:dyDescent="0.25"/>
    <row r="582" ht="17.25" customHeight="1" x14ac:dyDescent="0.25"/>
    <row r="583" ht="17.25" customHeight="1" x14ac:dyDescent="0.25"/>
    <row r="584" ht="17.25" customHeight="1" x14ac:dyDescent="0.25"/>
    <row r="585" ht="17.25" customHeight="1" x14ac:dyDescent="0.25"/>
    <row r="586" ht="17.25" customHeight="1" x14ac:dyDescent="0.25"/>
    <row r="587" ht="17.25" customHeight="1" x14ac:dyDescent="0.25"/>
    <row r="588" ht="17.25" customHeight="1" x14ac:dyDescent="0.25"/>
    <row r="589" ht="17.25" customHeight="1" x14ac:dyDescent="0.25"/>
    <row r="590" ht="17.25" customHeight="1" x14ac:dyDescent="0.25"/>
    <row r="591" ht="17.25" customHeight="1" x14ac:dyDescent="0.25"/>
    <row r="592" ht="17.25" customHeight="1" x14ac:dyDescent="0.25"/>
    <row r="593" ht="17.25" customHeight="1" x14ac:dyDescent="0.25"/>
    <row r="594" ht="17.25" customHeight="1" x14ac:dyDescent="0.25"/>
    <row r="595" ht="17.25" customHeight="1" x14ac:dyDescent="0.25"/>
    <row r="596" ht="17.25" customHeight="1" x14ac:dyDescent="0.25"/>
    <row r="597" ht="17.25" customHeight="1" x14ac:dyDescent="0.25"/>
    <row r="598" ht="17.25" customHeight="1" x14ac:dyDescent="0.25"/>
    <row r="599" ht="17.25" customHeight="1" x14ac:dyDescent="0.25"/>
    <row r="600" ht="17.25" customHeight="1" x14ac:dyDescent="0.25"/>
    <row r="601" ht="17.25" customHeight="1" x14ac:dyDescent="0.25"/>
    <row r="602" ht="17.25" customHeight="1" x14ac:dyDescent="0.25"/>
    <row r="603" ht="17.25" customHeight="1" x14ac:dyDescent="0.25"/>
    <row r="604" ht="17.25" customHeight="1" x14ac:dyDescent="0.25"/>
    <row r="605" ht="17.25" customHeight="1" x14ac:dyDescent="0.25"/>
    <row r="606" ht="17.25" customHeight="1" x14ac:dyDescent="0.25"/>
    <row r="607" ht="17.25" customHeight="1" x14ac:dyDescent="0.25"/>
    <row r="608" ht="17.25" customHeight="1" x14ac:dyDescent="0.25"/>
    <row r="609" ht="17.25" customHeight="1" x14ac:dyDescent="0.25"/>
    <row r="610" ht="17.25" customHeight="1" x14ac:dyDescent="0.25"/>
    <row r="611" ht="17.25" customHeight="1" x14ac:dyDescent="0.25"/>
    <row r="612" ht="17.25" customHeight="1" x14ac:dyDescent="0.25"/>
    <row r="613" ht="17.25" customHeight="1" x14ac:dyDescent="0.25"/>
    <row r="614" ht="17.25" customHeight="1" x14ac:dyDescent="0.25"/>
    <row r="615" ht="17.25" customHeight="1" x14ac:dyDescent="0.25"/>
    <row r="616" ht="17.25" customHeight="1" x14ac:dyDescent="0.25"/>
    <row r="617" ht="17.25" customHeight="1" x14ac:dyDescent="0.25"/>
    <row r="618" ht="17.25" customHeight="1" x14ac:dyDescent="0.25"/>
    <row r="619" ht="17.25" customHeight="1" x14ac:dyDescent="0.25"/>
    <row r="620" ht="17.25" customHeight="1" x14ac:dyDescent="0.25"/>
    <row r="621" ht="17.25" customHeight="1" x14ac:dyDescent="0.25"/>
    <row r="622" ht="17.25" customHeight="1" x14ac:dyDescent="0.25"/>
    <row r="623" ht="17.25" customHeight="1" x14ac:dyDescent="0.25"/>
    <row r="624" ht="17.25" customHeight="1" x14ac:dyDescent="0.25"/>
    <row r="625" ht="17.25" customHeight="1" x14ac:dyDescent="0.25"/>
    <row r="626" ht="17.25" customHeight="1" x14ac:dyDescent="0.25"/>
    <row r="627" ht="17.25" customHeight="1" x14ac:dyDescent="0.25"/>
    <row r="628" ht="17.25" customHeight="1" x14ac:dyDescent="0.25"/>
    <row r="629" ht="17.25" customHeight="1" x14ac:dyDescent="0.25"/>
    <row r="630" ht="17.25" customHeight="1" x14ac:dyDescent="0.25"/>
    <row r="631" ht="17.25" customHeight="1" x14ac:dyDescent="0.25"/>
    <row r="632" ht="17.25" customHeight="1" x14ac:dyDescent="0.25"/>
    <row r="633" ht="17.25" customHeight="1" x14ac:dyDescent="0.25"/>
    <row r="634" ht="17.25" customHeight="1" x14ac:dyDescent="0.25"/>
    <row r="635" ht="17.25" customHeight="1" x14ac:dyDescent="0.25"/>
    <row r="636" ht="17.25" customHeight="1" x14ac:dyDescent="0.25"/>
    <row r="637" ht="17.25" customHeight="1" x14ac:dyDescent="0.25"/>
    <row r="638" ht="17.25" customHeight="1" x14ac:dyDescent="0.25"/>
    <row r="639" ht="17.25" customHeight="1" x14ac:dyDescent="0.25"/>
    <row r="640" ht="17.25" customHeight="1" x14ac:dyDescent="0.25"/>
    <row r="641" ht="17.25" customHeight="1" x14ac:dyDescent="0.25"/>
    <row r="642" ht="17.25" customHeight="1" x14ac:dyDescent="0.25"/>
    <row r="643" ht="17.25" customHeight="1" x14ac:dyDescent="0.25"/>
    <row r="644" ht="17.25" customHeight="1" x14ac:dyDescent="0.25"/>
    <row r="645" ht="17.25" customHeight="1" x14ac:dyDescent="0.25"/>
    <row r="646" ht="17.25" customHeight="1" x14ac:dyDescent="0.25"/>
    <row r="647" ht="17.25" customHeight="1" x14ac:dyDescent="0.25"/>
    <row r="648" ht="17.25" customHeight="1" x14ac:dyDescent="0.25"/>
    <row r="649" ht="17.25" customHeight="1" x14ac:dyDescent="0.25"/>
    <row r="650" ht="17.25" customHeight="1" x14ac:dyDescent="0.25"/>
    <row r="651" ht="17.25" customHeight="1" x14ac:dyDescent="0.25"/>
    <row r="652" ht="17.25" customHeight="1" x14ac:dyDescent="0.25"/>
    <row r="653" ht="17.25" customHeight="1" x14ac:dyDescent="0.25"/>
    <row r="654" ht="17.25" customHeight="1" x14ac:dyDescent="0.25"/>
    <row r="655" ht="17.25" customHeight="1" x14ac:dyDescent="0.25"/>
    <row r="656" ht="17.25" customHeight="1" x14ac:dyDescent="0.25"/>
    <row r="657" ht="17.25" customHeight="1" x14ac:dyDescent="0.25"/>
    <row r="658" ht="17.25" customHeight="1" x14ac:dyDescent="0.25"/>
    <row r="659" ht="17.25" customHeight="1" x14ac:dyDescent="0.25"/>
    <row r="660" ht="17.25" customHeight="1" x14ac:dyDescent="0.25"/>
    <row r="661" ht="17.25" customHeight="1" x14ac:dyDescent="0.25"/>
    <row r="662" ht="17.25" customHeight="1" x14ac:dyDescent="0.25"/>
    <row r="663" ht="17.25" customHeight="1" x14ac:dyDescent="0.25"/>
    <row r="664" ht="17.25" customHeight="1" x14ac:dyDescent="0.25"/>
    <row r="665" ht="17.25" customHeight="1" x14ac:dyDescent="0.25"/>
    <row r="666" ht="17.25" customHeight="1" x14ac:dyDescent="0.25"/>
    <row r="667" ht="17.25" customHeight="1" x14ac:dyDescent="0.25"/>
    <row r="668" ht="17.25" customHeight="1" x14ac:dyDescent="0.25"/>
    <row r="669" ht="17.25" customHeight="1" x14ac:dyDescent="0.25"/>
    <row r="670" ht="17.25" customHeight="1" x14ac:dyDescent="0.25"/>
    <row r="671" ht="17.25" customHeight="1" x14ac:dyDescent="0.25"/>
    <row r="672" ht="17.25" customHeight="1" x14ac:dyDescent="0.25"/>
    <row r="673" ht="17.25" customHeight="1" x14ac:dyDescent="0.25"/>
    <row r="674" ht="17.25" customHeight="1" x14ac:dyDescent="0.25"/>
    <row r="675" ht="17.25" customHeight="1" x14ac:dyDescent="0.25"/>
    <row r="676" ht="17.25" customHeight="1" x14ac:dyDescent="0.25"/>
    <row r="677" ht="17.25" customHeight="1" x14ac:dyDescent="0.25"/>
    <row r="678" ht="17.25" customHeight="1" x14ac:dyDescent="0.25"/>
    <row r="679" ht="17.25" customHeight="1" x14ac:dyDescent="0.25"/>
    <row r="680" ht="17.25" customHeight="1" x14ac:dyDescent="0.25"/>
    <row r="681" ht="17.25" customHeight="1" x14ac:dyDescent="0.25"/>
    <row r="682" ht="17.25" customHeight="1" x14ac:dyDescent="0.25"/>
    <row r="683" ht="17.25" customHeight="1" x14ac:dyDescent="0.25"/>
    <row r="684" ht="17.25" customHeight="1" x14ac:dyDescent="0.25"/>
    <row r="685" ht="17.25" customHeight="1" x14ac:dyDescent="0.25"/>
    <row r="686" ht="17.25" customHeight="1" x14ac:dyDescent="0.25"/>
    <row r="687" ht="17.25" customHeight="1" x14ac:dyDescent="0.25"/>
    <row r="688" ht="17.25" customHeight="1" x14ac:dyDescent="0.25"/>
    <row r="689" ht="17.25" customHeight="1" x14ac:dyDescent="0.25"/>
    <row r="690" ht="17.25" customHeight="1" x14ac:dyDescent="0.25"/>
    <row r="691" ht="17.25" customHeight="1" x14ac:dyDescent="0.25"/>
    <row r="692" ht="17.25" customHeight="1" x14ac:dyDescent="0.25"/>
    <row r="693" ht="17.25" customHeight="1" x14ac:dyDescent="0.25"/>
    <row r="694" ht="17.25" customHeight="1" x14ac:dyDescent="0.25"/>
    <row r="695" ht="17.25" customHeight="1" x14ac:dyDescent="0.25"/>
    <row r="696" ht="17.25" customHeight="1" x14ac:dyDescent="0.25"/>
    <row r="697" ht="17.25" customHeight="1" x14ac:dyDescent="0.25"/>
    <row r="698" ht="17.25" customHeight="1" x14ac:dyDescent="0.25"/>
    <row r="699" ht="17.25" customHeight="1" x14ac:dyDescent="0.25"/>
    <row r="700" ht="17.25" customHeight="1" x14ac:dyDescent="0.25"/>
    <row r="701" ht="17.25" customHeight="1" x14ac:dyDescent="0.25"/>
    <row r="702" ht="17.25" customHeight="1" x14ac:dyDescent="0.25"/>
    <row r="703" ht="17.25" customHeight="1" x14ac:dyDescent="0.25"/>
    <row r="704" ht="17.25" customHeight="1" x14ac:dyDescent="0.25"/>
    <row r="705" ht="17.25" customHeight="1" x14ac:dyDescent="0.25"/>
    <row r="706" ht="17.25" customHeight="1" x14ac:dyDescent="0.25"/>
    <row r="707" ht="17.25" customHeight="1" x14ac:dyDescent="0.25"/>
    <row r="708" ht="17.25" customHeight="1" x14ac:dyDescent="0.25"/>
    <row r="709" ht="17.25" customHeight="1" x14ac:dyDescent="0.25"/>
    <row r="710" ht="17.25" customHeight="1" x14ac:dyDescent="0.25"/>
    <row r="711" ht="17.25" customHeight="1" x14ac:dyDescent="0.25"/>
    <row r="712" ht="17.25" customHeight="1" x14ac:dyDescent="0.25"/>
    <row r="713" ht="17.25" customHeight="1" x14ac:dyDescent="0.25"/>
    <row r="714" ht="17.25" customHeight="1" x14ac:dyDescent="0.25"/>
    <row r="715" ht="17.25" customHeight="1" x14ac:dyDescent="0.25"/>
    <row r="716" ht="17.25" customHeight="1" x14ac:dyDescent="0.25"/>
    <row r="717" ht="17.25" customHeight="1" x14ac:dyDescent="0.25"/>
    <row r="718" ht="17.25" customHeight="1" x14ac:dyDescent="0.25"/>
    <row r="719" ht="17.25" customHeight="1" x14ac:dyDescent="0.25"/>
    <row r="720" ht="17.25" customHeight="1" x14ac:dyDescent="0.25"/>
    <row r="721" ht="17.25" customHeight="1" x14ac:dyDescent="0.25"/>
    <row r="722" ht="17.25" customHeight="1" x14ac:dyDescent="0.25"/>
    <row r="723" ht="17.25" customHeight="1" x14ac:dyDescent="0.25"/>
    <row r="724" ht="17.25" customHeight="1" x14ac:dyDescent="0.25"/>
    <row r="725" ht="17.25" customHeight="1" x14ac:dyDescent="0.25"/>
    <row r="726" ht="17.25" customHeight="1" x14ac:dyDescent="0.25"/>
    <row r="727" ht="17.25" customHeight="1" x14ac:dyDescent="0.25"/>
    <row r="728" ht="17.25" customHeight="1" x14ac:dyDescent="0.25"/>
    <row r="729" ht="17.25" customHeight="1" x14ac:dyDescent="0.25"/>
    <row r="730" ht="17.25" customHeight="1" x14ac:dyDescent="0.25"/>
    <row r="731" ht="17.25" customHeight="1" x14ac:dyDescent="0.25"/>
    <row r="732" ht="17.25" customHeight="1" x14ac:dyDescent="0.25"/>
    <row r="733" ht="17.25" customHeight="1" x14ac:dyDescent="0.25"/>
    <row r="734" ht="17.25" customHeight="1" x14ac:dyDescent="0.25"/>
    <row r="735" ht="17.25" customHeight="1" x14ac:dyDescent="0.25"/>
    <row r="736" ht="17.25" customHeight="1" x14ac:dyDescent="0.25"/>
    <row r="737" ht="17.25" customHeight="1" x14ac:dyDescent="0.25"/>
    <row r="738" ht="17.25" customHeight="1" x14ac:dyDescent="0.25"/>
    <row r="739" ht="17.25" customHeight="1" x14ac:dyDescent="0.25"/>
    <row r="740" ht="17.25" customHeight="1" x14ac:dyDescent="0.25"/>
    <row r="741" ht="17.25" customHeight="1" x14ac:dyDescent="0.25"/>
    <row r="742" ht="17.25" customHeight="1" x14ac:dyDescent="0.25"/>
    <row r="743" ht="17.25" customHeight="1" x14ac:dyDescent="0.25"/>
    <row r="744" ht="17.25" customHeight="1" x14ac:dyDescent="0.25"/>
    <row r="745" ht="17.25" customHeight="1" x14ac:dyDescent="0.25"/>
    <row r="746" ht="17.25" customHeight="1" x14ac:dyDescent="0.25"/>
    <row r="747" ht="17.25" customHeight="1" x14ac:dyDescent="0.25"/>
    <row r="748" ht="17.25" customHeight="1" x14ac:dyDescent="0.25"/>
    <row r="749" ht="17.25" customHeight="1" x14ac:dyDescent="0.25"/>
    <row r="750" ht="17.25" customHeight="1" x14ac:dyDescent="0.25"/>
    <row r="751" ht="17.25" customHeight="1" x14ac:dyDescent="0.25"/>
    <row r="752" ht="17.25" customHeight="1" x14ac:dyDescent="0.25"/>
    <row r="753" ht="17.25" customHeight="1" x14ac:dyDescent="0.25"/>
    <row r="754" ht="17.25" customHeight="1" x14ac:dyDescent="0.25"/>
    <row r="755" ht="17.25" customHeight="1" x14ac:dyDescent="0.25"/>
    <row r="756" ht="17.25" customHeight="1" x14ac:dyDescent="0.25"/>
    <row r="757" ht="17.25" customHeight="1" x14ac:dyDescent="0.25"/>
    <row r="758" ht="17.25" customHeight="1" x14ac:dyDescent="0.25"/>
    <row r="759" ht="17.25" customHeight="1" x14ac:dyDescent="0.25"/>
    <row r="760" ht="17.25" customHeight="1" x14ac:dyDescent="0.25"/>
    <row r="761" ht="17.25" customHeight="1" x14ac:dyDescent="0.25"/>
    <row r="762" ht="17.25" customHeight="1" x14ac:dyDescent="0.25"/>
    <row r="763" ht="17.25" customHeight="1" x14ac:dyDescent="0.25"/>
    <row r="764" ht="17.25" customHeight="1" x14ac:dyDescent="0.25"/>
    <row r="765" ht="17.25" customHeight="1" x14ac:dyDescent="0.25"/>
    <row r="766" ht="17.25" customHeight="1" x14ac:dyDescent="0.25"/>
    <row r="767" ht="17.25" customHeight="1" x14ac:dyDescent="0.25"/>
    <row r="768" ht="17.25" customHeight="1" x14ac:dyDescent="0.25"/>
    <row r="769" ht="17.25" customHeight="1" x14ac:dyDescent="0.25"/>
    <row r="770" ht="17.25" customHeight="1" x14ac:dyDescent="0.25"/>
    <row r="771" ht="17.25" customHeight="1" x14ac:dyDescent="0.25"/>
    <row r="772" ht="17.25" customHeight="1" x14ac:dyDescent="0.25"/>
    <row r="773" ht="17.25" customHeight="1" x14ac:dyDescent="0.25"/>
    <row r="774" ht="17.25" customHeight="1" x14ac:dyDescent="0.25"/>
    <row r="775" ht="17.25" customHeight="1" x14ac:dyDescent="0.25"/>
    <row r="776" ht="17.25" customHeight="1" x14ac:dyDescent="0.25"/>
    <row r="777" ht="17.25" customHeight="1" x14ac:dyDescent="0.25"/>
    <row r="778" ht="17.25" customHeight="1" x14ac:dyDescent="0.25"/>
    <row r="779" ht="17.25" customHeight="1" x14ac:dyDescent="0.25"/>
    <row r="780" ht="17.25" customHeight="1" x14ac:dyDescent="0.25"/>
    <row r="781" ht="17.25" customHeight="1" x14ac:dyDescent="0.25"/>
    <row r="782" ht="17.25" customHeight="1" x14ac:dyDescent="0.25"/>
    <row r="783" ht="17.25" customHeight="1" x14ac:dyDescent="0.25"/>
    <row r="784" ht="17.25" customHeight="1" x14ac:dyDescent="0.25"/>
    <row r="785" ht="17.25" customHeight="1" x14ac:dyDescent="0.25"/>
    <row r="786" ht="17.25" customHeight="1" x14ac:dyDescent="0.25"/>
    <row r="787" ht="17.25" customHeight="1" x14ac:dyDescent="0.25"/>
    <row r="788" ht="17.25" customHeight="1" x14ac:dyDescent="0.25"/>
    <row r="789" ht="17.25" customHeight="1" x14ac:dyDescent="0.25"/>
    <row r="790" ht="17.25" customHeight="1" x14ac:dyDescent="0.25"/>
    <row r="791" ht="17.25" customHeight="1" x14ac:dyDescent="0.25"/>
    <row r="792" ht="17.25" customHeight="1" x14ac:dyDescent="0.25"/>
    <row r="793" ht="17.25" customHeight="1" x14ac:dyDescent="0.25"/>
    <row r="794" ht="17.25" customHeight="1" x14ac:dyDescent="0.25"/>
    <row r="795" ht="17.25" customHeight="1" x14ac:dyDescent="0.25"/>
    <row r="796" ht="17.25" customHeight="1" x14ac:dyDescent="0.25"/>
    <row r="797" ht="17.25" customHeight="1" x14ac:dyDescent="0.25"/>
    <row r="798" ht="17.25" customHeight="1" x14ac:dyDescent="0.25"/>
    <row r="799" ht="17.25" customHeight="1" x14ac:dyDescent="0.25"/>
    <row r="800" ht="17.25" customHeight="1" x14ac:dyDescent="0.25"/>
    <row r="801" ht="17.25" customHeight="1" x14ac:dyDescent="0.25"/>
    <row r="802" ht="17.25" customHeight="1" x14ac:dyDescent="0.25"/>
    <row r="803" ht="17.25" customHeight="1" x14ac:dyDescent="0.25"/>
    <row r="804" ht="17.25" customHeight="1" x14ac:dyDescent="0.25"/>
    <row r="805" ht="17.25" customHeight="1" x14ac:dyDescent="0.25"/>
    <row r="806" ht="17.25" customHeight="1" x14ac:dyDescent="0.25"/>
    <row r="807" ht="17.25" customHeight="1" x14ac:dyDescent="0.25"/>
    <row r="808" ht="17.25" customHeight="1" x14ac:dyDescent="0.25"/>
    <row r="809" ht="17.25" customHeight="1" x14ac:dyDescent="0.25"/>
    <row r="810" ht="17.25" customHeight="1" x14ac:dyDescent="0.25"/>
    <row r="811" ht="17.25" customHeight="1" x14ac:dyDescent="0.25"/>
    <row r="812" ht="17.25" customHeight="1" x14ac:dyDescent="0.25"/>
    <row r="813" ht="17.25" customHeight="1" x14ac:dyDescent="0.25"/>
    <row r="814" ht="17.25" customHeight="1" x14ac:dyDescent="0.25"/>
    <row r="815" ht="17.25" customHeight="1" x14ac:dyDescent="0.25"/>
    <row r="816" ht="17.25" customHeight="1" x14ac:dyDescent="0.25"/>
    <row r="817" ht="17.25" customHeight="1" x14ac:dyDescent="0.25"/>
    <row r="818" ht="17.25" customHeight="1" x14ac:dyDescent="0.25"/>
    <row r="819" ht="17.25" customHeight="1" x14ac:dyDescent="0.25"/>
    <row r="820" ht="17.25" customHeight="1" x14ac:dyDescent="0.25"/>
    <row r="821" ht="17.25" customHeight="1" x14ac:dyDescent="0.25"/>
    <row r="822" ht="17.25" customHeight="1" x14ac:dyDescent="0.25"/>
    <row r="823" ht="17.25" customHeight="1" x14ac:dyDescent="0.25"/>
    <row r="824" ht="17.25" customHeight="1" x14ac:dyDescent="0.25"/>
    <row r="825" ht="17.25" customHeight="1" x14ac:dyDescent="0.25"/>
    <row r="826" ht="17.25" customHeight="1" x14ac:dyDescent="0.25"/>
    <row r="827" ht="17.25" customHeight="1" x14ac:dyDescent="0.25"/>
    <row r="828" ht="17.25" customHeight="1" x14ac:dyDescent="0.25"/>
    <row r="829" ht="17.25" customHeight="1" x14ac:dyDescent="0.25"/>
    <row r="830" ht="17.25" customHeight="1" x14ac:dyDescent="0.25"/>
    <row r="831" ht="17.25" customHeight="1" x14ac:dyDescent="0.25"/>
    <row r="832" ht="17.25" customHeight="1" x14ac:dyDescent="0.25"/>
    <row r="833" ht="17.25" customHeight="1" x14ac:dyDescent="0.25"/>
    <row r="834" ht="17.25" customHeight="1" x14ac:dyDescent="0.25"/>
    <row r="835" ht="17.25" customHeight="1" x14ac:dyDescent="0.25"/>
    <row r="836" ht="17.25" customHeight="1" x14ac:dyDescent="0.25"/>
    <row r="837" ht="17.25" customHeight="1" x14ac:dyDescent="0.25"/>
    <row r="838" ht="17.25" customHeight="1" x14ac:dyDescent="0.25"/>
    <row r="839" ht="17.25" customHeight="1" x14ac:dyDescent="0.25"/>
    <row r="840" ht="17.25" customHeight="1" x14ac:dyDescent="0.25"/>
    <row r="841" ht="17.25" customHeight="1" x14ac:dyDescent="0.25"/>
    <row r="842" ht="17.25" customHeight="1" x14ac:dyDescent="0.25"/>
    <row r="843" ht="17.25" customHeight="1" x14ac:dyDescent="0.25"/>
    <row r="844" ht="17.25" customHeight="1" x14ac:dyDescent="0.25"/>
    <row r="845" ht="17.25" customHeight="1" x14ac:dyDescent="0.25"/>
    <row r="846" ht="17.25" customHeight="1" x14ac:dyDescent="0.25"/>
    <row r="847" ht="17.25" customHeight="1" x14ac:dyDescent="0.25"/>
    <row r="848" ht="17.25" customHeight="1" x14ac:dyDescent="0.25"/>
    <row r="849" ht="17.25" customHeight="1" x14ac:dyDescent="0.25"/>
    <row r="850" ht="17.25" customHeight="1" x14ac:dyDescent="0.25"/>
    <row r="851" ht="17.25" customHeight="1" x14ac:dyDescent="0.25"/>
    <row r="852" ht="17.25" customHeight="1" x14ac:dyDescent="0.25"/>
    <row r="853" ht="17.25" customHeight="1" x14ac:dyDescent="0.25"/>
    <row r="854" ht="17.25" customHeight="1" x14ac:dyDescent="0.25"/>
    <row r="855" ht="17.25" customHeight="1" x14ac:dyDescent="0.25"/>
    <row r="856" ht="17.25" customHeight="1" x14ac:dyDescent="0.25"/>
    <row r="857" ht="17.25" customHeight="1" x14ac:dyDescent="0.25"/>
    <row r="858" ht="17.25" customHeight="1" x14ac:dyDescent="0.25"/>
    <row r="859" ht="17.25" customHeight="1" x14ac:dyDescent="0.25"/>
    <row r="860" ht="17.25" customHeight="1" x14ac:dyDescent="0.25"/>
    <row r="861" ht="17.25" customHeight="1" x14ac:dyDescent="0.25"/>
    <row r="862" ht="17.25" customHeight="1" x14ac:dyDescent="0.25"/>
    <row r="863" ht="17.25" customHeight="1" x14ac:dyDescent="0.25"/>
    <row r="864" ht="17.25" customHeight="1" x14ac:dyDescent="0.25"/>
    <row r="865" ht="17.25" customHeight="1" x14ac:dyDescent="0.25"/>
    <row r="866" ht="17.25" customHeight="1" x14ac:dyDescent="0.25"/>
    <row r="867" ht="17.25" customHeight="1" x14ac:dyDescent="0.25"/>
    <row r="868" ht="17.25" customHeight="1" x14ac:dyDescent="0.25"/>
    <row r="869" ht="17.25" customHeight="1" x14ac:dyDescent="0.25"/>
    <row r="870" ht="17.25" customHeight="1" x14ac:dyDescent="0.25"/>
    <row r="871" ht="17.25" customHeight="1" x14ac:dyDescent="0.25"/>
    <row r="872" ht="17.25" customHeight="1" x14ac:dyDescent="0.25"/>
    <row r="873" ht="17.25" customHeight="1" x14ac:dyDescent="0.25"/>
    <row r="874" ht="17.25" customHeight="1" x14ac:dyDescent="0.25"/>
    <row r="875" ht="17.25" customHeight="1" x14ac:dyDescent="0.25"/>
    <row r="876" ht="17.25" customHeight="1" x14ac:dyDescent="0.25"/>
    <row r="877" ht="17.25" customHeight="1" x14ac:dyDescent="0.25"/>
    <row r="878" ht="17.25" customHeight="1" x14ac:dyDescent="0.25"/>
    <row r="879" ht="17.25" customHeight="1" x14ac:dyDescent="0.25"/>
    <row r="880" ht="17.25" customHeight="1" x14ac:dyDescent="0.25"/>
    <row r="881" ht="17.25" customHeight="1" x14ac:dyDescent="0.25"/>
    <row r="882" ht="17.25" customHeight="1" x14ac:dyDescent="0.25"/>
    <row r="883" ht="17.25" customHeight="1" x14ac:dyDescent="0.25"/>
    <row r="884" ht="17.25" customHeight="1" x14ac:dyDescent="0.25"/>
    <row r="885" ht="17.25" customHeight="1" x14ac:dyDescent="0.25"/>
    <row r="886" ht="17.25" customHeight="1" x14ac:dyDescent="0.25"/>
    <row r="887" ht="17.25" customHeight="1" x14ac:dyDescent="0.25"/>
    <row r="888" ht="17.25" customHeight="1" x14ac:dyDescent="0.25"/>
    <row r="889" ht="17.25" customHeight="1" x14ac:dyDescent="0.25"/>
    <row r="890" ht="17.25" customHeight="1" x14ac:dyDescent="0.25"/>
    <row r="891" ht="17.25" customHeight="1" x14ac:dyDescent="0.25"/>
    <row r="892" ht="17.25" customHeight="1" x14ac:dyDescent="0.25"/>
    <row r="893" ht="17.25" customHeight="1" x14ac:dyDescent="0.25"/>
    <row r="894" ht="17.25" customHeight="1" x14ac:dyDescent="0.25"/>
    <row r="895" ht="17.25" customHeight="1" x14ac:dyDescent="0.25"/>
    <row r="896" ht="17.25" customHeight="1" x14ac:dyDescent="0.25"/>
    <row r="897" ht="17.25" customHeight="1" x14ac:dyDescent="0.25"/>
    <row r="898" ht="17.25" customHeight="1" x14ac:dyDescent="0.25"/>
    <row r="899" ht="17.25" customHeight="1" x14ac:dyDescent="0.25"/>
    <row r="900" ht="17.25" customHeight="1" x14ac:dyDescent="0.25"/>
    <row r="901" ht="17.25" customHeight="1" x14ac:dyDescent="0.25"/>
    <row r="902" ht="17.25" customHeight="1" x14ac:dyDescent="0.25"/>
    <row r="903" ht="17.25" customHeight="1" x14ac:dyDescent="0.25"/>
    <row r="904" ht="17.25" customHeight="1" x14ac:dyDescent="0.25"/>
    <row r="905" ht="17.25" customHeight="1" x14ac:dyDescent="0.25"/>
    <row r="906" ht="17.25" customHeight="1" x14ac:dyDescent="0.25"/>
    <row r="907" ht="17.25" customHeight="1" x14ac:dyDescent="0.25"/>
    <row r="908" ht="17.25" customHeight="1" x14ac:dyDescent="0.25"/>
    <row r="909" ht="17.25" customHeight="1" x14ac:dyDescent="0.25"/>
    <row r="910" ht="17.25" customHeight="1" x14ac:dyDescent="0.25"/>
    <row r="911" ht="17.25" customHeight="1" x14ac:dyDescent="0.25"/>
    <row r="912" ht="17.25" customHeight="1" x14ac:dyDescent="0.25"/>
    <row r="913" ht="17.25" customHeight="1" x14ac:dyDescent="0.25"/>
    <row r="914" ht="17.25" customHeight="1" x14ac:dyDescent="0.25"/>
    <row r="915" ht="17.25" customHeight="1" x14ac:dyDescent="0.25"/>
    <row r="916" ht="17.25" customHeight="1" x14ac:dyDescent="0.25"/>
    <row r="917" ht="17.25" customHeight="1" x14ac:dyDescent="0.25"/>
    <row r="918" ht="17.25" customHeight="1" x14ac:dyDescent="0.25"/>
    <row r="919" ht="17.25" customHeight="1" x14ac:dyDescent="0.25"/>
    <row r="920" ht="17.25" customHeight="1" x14ac:dyDescent="0.25"/>
    <row r="921" ht="17.25" customHeight="1" x14ac:dyDescent="0.25"/>
    <row r="922" ht="17.25" customHeight="1" x14ac:dyDescent="0.25"/>
    <row r="923" ht="17.25" customHeight="1" x14ac:dyDescent="0.25"/>
    <row r="924" ht="17.25" customHeight="1" x14ac:dyDescent="0.25"/>
    <row r="925" ht="17.25" customHeight="1" x14ac:dyDescent="0.25"/>
    <row r="926" ht="17.25" customHeight="1" x14ac:dyDescent="0.25"/>
    <row r="927" ht="17.25" customHeight="1" x14ac:dyDescent="0.25"/>
    <row r="928" ht="17.25" customHeight="1" x14ac:dyDescent="0.25"/>
    <row r="929" ht="17.25" customHeight="1" x14ac:dyDescent="0.25"/>
    <row r="930" ht="17.25" customHeight="1" x14ac:dyDescent="0.25"/>
    <row r="931" ht="17.25" customHeight="1" x14ac:dyDescent="0.25"/>
    <row r="932" ht="17.25" customHeight="1" x14ac:dyDescent="0.25"/>
    <row r="933" ht="17.25" customHeight="1" x14ac:dyDescent="0.25"/>
    <row r="934" ht="17.25" customHeight="1" x14ac:dyDescent="0.25"/>
    <row r="935" ht="17.25" customHeight="1" x14ac:dyDescent="0.25"/>
    <row r="936" ht="17.25" customHeight="1" x14ac:dyDescent="0.25"/>
    <row r="937" ht="17.25" customHeight="1" x14ac:dyDescent="0.25"/>
    <row r="938" ht="17.25" customHeight="1" x14ac:dyDescent="0.25"/>
    <row r="939" ht="17.25" customHeight="1" x14ac:dyDescent="0.25"/>
    <row r="940" ht="17.25" customHeight="1" x14ac:dyDescent="0.25"/>
    <row r="941" ht="17.25" customHeight="1" x14ac:dyDescent="0.25"/>
    <row r="942" ht="17.25" customHeight="1" x14ac:dyDescent="0.25"/>
    <row r="943" ht="17.25" customHeight="1" x14ac:dyDescent="0.25"/>
    <row r="944" ht="17.25" customHeight="1" x14ac:dyDescent="0.25"/>
    <row r="945" ht="17.25" customHeight="1" x14ac:dyDescent="0.25"/>
    <row r="946" ht="17.25" customHeight="1" x14ac:dyDescent="0.25"/>
    <row r="947" ht="17.25" customHeight="1" x14ac:dyDescent="0.25"/>
    <row r="948" ht="17.25" customHeight="1" x14ac:dyDescent="0.25"/>
    <row r="949" ht="17.25" customHeight="1" x14ac:dyDescent="0.25"/>
    <row r="950" ht="17.25" customHeight="1" x14ac:dyDescent="0.25"/>
    <row r="951" ht="17.25" customHeight="1" x14ac:dyDescent="0.25"/>
    <row r="952" ht="17.25" customHeight="1" x14ac:dyDescent="0.25"/>
    <row r="953" ht="17.25" customHeight="1" x14ac:dyDescent="0.25"/>
    <row r="954" ht="17.25" customHeight="1" x14ac:dyDescent="0.25"/>
    <row r="955" ht="17.25" customHeight="1" x14ac:dyDescent="0.25"/>
    <row r="956" ht="17.25" customHeight="1" x14ac:dyDescent="0.25"/>
    <row r="957" ht="17.25" customHeight="1" x14ac:dyDescent="0.25"/>
    <row r="958" ht="17.25" customHeight="1" x14ac:dyDescent="0.25"/>
    <row r="959" ht="17.25" customHeight="1" x14ac:dyDescent="0.25"/>
    <row r="960" ht="17.25" customHeight="1" x14ac:dyDescent="0.25"/>
    <row r="961" ht="17.25" customHeight="1" x14ac:dyDescent="0.25"/>
    <row r="962" ht="17.25" customHeight="1" x14ac:dyDescent="0.25"/>
    <row r="963" ht="17.25" customHeight="1" x14ac:dyDescent="0.25"/>
    <row r="964" ht="17.25" customHeight="1" x14ac:dyDescent="0.25"/>
    <row r="965" ht="17.25" customHeight="1" x14ac:dyDescent="0.25"/>
    <row r="966" ht="17.25" customHeight="1" x14ac:dyDescent="0.25"/>
    <row r="967" ht="17.25" customHeight="1" x14ac:dyDescent="0.25"/>
    <row r="968" ht="17.25" customHeight="1" x14ac:dyDescent="0.25"/>
    <row r="969" ht="17.25" customHeight="1" x14ac:dyDescent="0.25"/>
    <row r="970" ht="17.25" customHeight="1" x14ac:dyDescent="0.25"/>
    <row r="971" ht="17.25" customHeight="1" x14ac:dyDescent="0.25"/>
    <row r="972" ht="17.25" customHeight="1" x14ac:dyDescent="0.25"/>
    <row r="973" ht="17.25" customHeight="1" x14ac:dyDescent="0.25"/>
    <row r="974" ht="17.25" customHeight="1" x14ac:dyDescent="0.25"/>
    <row r="975" ht="17.25" customHeight="1" x14ac:dyDescent="0.25"/>
    <row r="976" ht="17.25" customHeight="1" x14ac:dyDescent="0.25"/>
    <row r="977" ht="17.25" customHeight="1" x14ac:dyDescent="0.25"/>
    <row r="978" ht="17.25" customHeight="1" x14ac:dyDescent="0.25"/>
    <row r="979" ht="17.25" customHeight="1" x14ac:dyDescent="0.25"/>
    <row r="980" ht="17.25" customHeight="1" x14ac:dyDescent="0.25"/>
    <row r="981" ht="17.25" customHeight="1" x14ac:dyDescent="0.25"/>
    <row r="982" ht="17.25" customHeight="1" x14ac:dyDescent="0.25"/>
    <row r="983" ht="17.25" customHeight="1" x14ac:dyDescent="0.25"/>
    <row r="984" ht="17.25" customHeight="1" x14ac:dyDescent="0.25"/>
    <row r="985" ht="17.25" customHeight="1" x14ac:dyDescent="0.25"/>
    <row r="986" ht="17.25" customHeight="1" x14ac:dyDescent="0.25"/>
    <row r="987" ht="17.25" customHeight="1" x14ac:dyDescent="0.25"/>
    <row r="988" ht="17.25" customHeight="1" x14ac:dyDescent="0.25"/>
    <row r="989" ht="17.25" customHeight="1" x14ac:dyDescent="0.25"/>
    <row r="990" ht="17.25" customHeight="1" x14ac:dyDescent="0.25"/>
    <row r="991" ht="17.25" customHeight="1" x14ac:dyDescent="0.25"/>
    <row r="992" ht="17.25" customHeight="1" x14ac:dyDescent="0.25"/>
    <row r="993" ht="17.25" customHeight="1" x14ac:dyDescent="0.25"/>
    <row r="994" ht="17.25" customHeight="1" x14ac:dyDescent="0.25"/>
    <row r="995" ht="17.25" customHeight="1" x14ac:dyDescent="0.25"/>
    <row r="996" ht="17.25" customHeight="1" x14ac:dyDescent="0.25"/>
    <row r="997" ht="17.25" customHeight="1" x14ac:dyDescent="0.25"/>
    <row r="998" ht="17.25" customHeight="1" x14ac:dyDescent="0.25"/>
    <row r="999" ht="17.25" customHeight="1" x14ac:dyDescent="0.25"/>
    <row r="1000" ht="17.25" customHeight="1" x14ac:dyDescent="0.25"/>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9494D-1535-4C61-8E5F-1A6D74CADC1E}">
  <dimension ref="A3:J155"/>
  <sheetViews>
    <sheetView topLeftCell="A115" workbookViewId="0">
      <selection activeCell="A118" sqref="A118"/>
    </sheetView>
  </sheetViews>
  <sheetFormatPr defaultRowHeight="14.4" x14ac:dyDescent="0.3"/>
  <cols>
    <col min="1" max="1" width="23.88671875" bestFit="1" customWidth="1"/>
    <col min="2" max="2" width="16" bestFit="1" customWidth="1"/>
    <col min="3" max="3" width="13.6640625" bestFit="1" customWidth="1"/>
    <col min="4" max="5" width="14.6640625" bestFit="1" customWidth="1"/>
    <col min="6" max="6" width="18.6640625" bestFit="1" customWidth="1"/>
    <col min="7" max="7" width="17.6640625" bestFit="1" customWidth="1"/>
    <col min="8" max="8" width="24.44140625" bestFit="1" customWidth="1"/>
    <col min="9" max="9" width="22.6640625" bestFit="1" customWidth="1"/>
    <col min="10" max="10" width="14.6640625" bestFit="1" customWidth="1"/>
    <col min="11" max="11" width="23.44140625" bestFit="1" customWidth="1"/>
    <col min="12" max="12" width="27.6640625" bestFit="1" customWidth="1"/>
    <col min="13" max="13" width="22.44140625" bestFit="1" customWidth="1"/>
    <col min="14" max="14" width="26.44140625" bestFit="1" customWidth="1"/>
    <col min="15" max="15" width="29.33203125" bestFit="1" customWidth="1"/>
    <col min="16" max="16" width="24.6640625" bestFit="1" customWidth="1"/>
    <col min="17" max="17" width="27.5546875" bestFit="1" customWidth="1"/>
    <col min="18" max="20" width="13.6640625" bestFit="1" customWidth="1"/>
    <col min="21" max="21" width="14.5546875" bestFit="1" customWidth="1"/>
    <col min="22" max="22" width="12.6640625" bestFit="1" customWidth="1"/>
    <col min="23" max="24" width="13.6640625" bestFit="1" customWidth="1"/>
    <col min="25" max="25" width="14.5546875" bestFit="1" customWidth="1"/>
    <col min="26" max="26" width="12.6640625" bestFit="1" customWidth="1"/>
    <col min="27" max="29" width="13.6640625" bestFit="1" customWidth="1"/>
    <col min="30" max="30" width="12.6640625" bestFit="1" customWidth="1"/>
    <col min="31" max="33" width="13.6640625" bestFit="1" customWidth="1"/>
    <col min="34" max="34" width="12.6640625" bestFit="1" customWidth="1"/>
    <col min="35" max="37" width="13.6640625" bestFit="1" customWidth="1"/>
    <col min="38" max="38" width="12.6640625" bestFit="1" customWidth="1"/>
    <col min="39" max="41" width="13.6640625" bestFit="1" customWidth="1"/>
    <col min="42" max="42" width="12.6640625" bestFit="1" customWidth="1"/>
    <col min="43" max="45" width="13.6640625" bestFit="1" customWidth="1"/>
    <col min="46" max="46" width="12.6640625" bestFit="1" customWidth="1"/>
    <col min="47" max="49" width="13.6640625" bestFit="1" customWidth="1"/>
    <col min="50" max="50" width="14.6640625" bestFit="1" customWidth="1"/>
  </cols>
  <sheetData>
    <row r="3" spans="1:2" x14ac:dyDescent="0.3">
      <c r="A3" s="121" t="s">
        <v>36</v>
      </c>
      <c r="B3" t="s">
        <v>37</v>
      </c>
    </row>
    <row r="4" spans="1:2" x14ac:dyDescent="0.3">
      <c r="A4" s="121" t="s">
        <v>38</v>
      </c>
      <c r="B4" t="s">
        <v>39</v>
      </c>
    </row>
    <row r="5" spans="1:2" x14ac:dyDescent="0.3">
      <c r="A5" s="121" t="s">
        <v>40</v>
      </c>
      <c r="B5" t="s">
        <v>41</v>
      </c>
    </row>
    <row r="7" spans="1:2" x14ac:dyDescent="0.3">
      <c r="A7" s="121" t="s">
        <v>42</v>
      </c>
      <c r="B7" t="s">
        <v>43</v>
      </c>
    </row>
    <row r="8" spans="1:2" x14ac:dyDescent="0.3">
      <c r="A8" s="122" t="s">
        <v>44</v>
      </c>
      <c r="B8">
        <v>87328631.570812508</v>
      </c>
    </row>
    <row r="9" spans="1:2" x14ac:dyDescent="0.3">
      <c r="A9" s="122" t="s">
        <v>45</v>
      </c>
      <c r="B9">
        <v>80392011.495678619</v>
      </c>
    </row>
    <row r="10" spans="1:2" x14ac:dyDescent="0.3">
      <c r="A10" s="122" t="s">
        <v>46</v>
      </c>
      <c r="B10">
        <v>78413350.257664919</v>
      </c>
    </row>
    <row r="11" spans="1:2" x14ac:dyDescent="0.3">
      <c r="A11" s="122" t="s">
        <v>47</v>
      </c>
      <c r="B11">
        <v>75132419.087942898</v>
      </c>
    </row>
    <row r="12" spans="1:2" x14ac:dyDescent="0.3">
      <c r="A12" s="122" t="s">
        <v>48</v>
      </c>
      <c r="B12" s="143">
        <v>321266412.41209894</v>
      </c>
    </row>
    <row r="26" spans="1:5" x14ac:dyDescent="0.3">
      <c r="A26" s="121" t="s">
        <v>36</v>
      </c>
      <c r="B26" t="s">
        <v>49</v>
      </c>
    </row>
    <row r="27" spans="1:5" x14ac:dyDescent="0.3">
      <c r="A27" s="121" t="s">
        <v>38</v>
      </c>
      <c r="B27" t="s">
        <v>50</v>
      </c>
    </row>
    <row r="28" spans="1:5" x14ac:dyDescent="0.3">
      <c r="A28" s="121" t="s">
        <v>40</v>
      </c>
      <c r="B28" t="s">
        <v>41</v>
      </c>
    </row>
    <row r="30" spans="1:5" x14ac:dyDescent="0.3">
      <c r="A30" s="121" t="s">
        <v>43</v>
      </c>
      <c r="B30" s="121" t="s">
        <v>51</v>
      </c>
    </row>
    <row r="31" spans="1:5" x14ac:dyDescent="0.3">
      <c r="A31" s="121" t="s">
        <v>42</v>
      </c>
      <c r="B31" t="s">
        <v>52</v>
      </c>
      <c r="C31" t="s">
        <v>53</v>
      </c>
      <c r="D31" t="s">
        <v>54</v>
      </c>
      <c r="E31" t="s">
        <v>48</v>
      </c>
    </row>
    <row r="32" spans="1:5" x14ac:dyDescent="0.3">
      <c r="A32" s="170">
        <v>41456</v>
      </c>
      <c r="B32" s="143">
        <v>5914581.1976700742</v>
      </c>
      <c r="C32" s="143">
        <v>12716846.793</v>
      </c>
      <c r="D32" s="143">
        <v>17328050.972999997</v>
      </c>
      <c r="E32">
        <v>35959478.963670075</v>
      </c>
    </row>
    <row r="33" spans="1:5" x14ac:dyDescent="0.3">
      <c r="A33" s="170">
        <v>41487</v>
      </c>
      <c r="B33" s="143">
        <v>5696664.2399759311</v>
      </c>
      <c r="C33" s="143">
        <v>13050243.880999997</v>
      </c>
      <c r="D33" s="143">
        <v>14604314.435999997</v>
      </c>
      <c r="E33">
        <v>33351222.556975923</v>
      </c>
    </row>
    <row r="34" spans="1:5" x14ac:dyDescent="0.3">
      <c r="A34" s="170">
        <v>41518</v>
      </c>
      <c r="B34" s="143">
        <v>5260681.8298072498</v>
      </c>
      <c r="C34" s="143">
        <v>13235472.919</v>
      </c>
      <c r="D34" s="143">
        <v>16135900.118999999</v>
      </c>
      <c r="E34">
        <v>34632054.867807254</v>
      </c>
    </row>
    <row r="35" spans="1:5" x14ac:dyDescent="0.3">
      <c r="A35" s="170">
        <v>41548</v>
      </c>
      <c r="B35" s="143">
        <v>5221955.4924466992</v>
      </c>
      <c r="C35" s="143">
        <v>11815762.267000001</v>
      </c>
      <c r="D35" s="143">
        <v>15151633.271999998</v>
      </c>
      <c r="E35">
        <v>32189351.031446695</v>
      </c>
    </row>
    <row r="36" spans="1:5" x14ac:dyDescent="0.3">
      <c r="A36" s="170">
        <v>41579</v>
      </c>
      <c r="B36" s="143">
        <v>5514147.1707946751</v>
      </c>
      <c r="C36" s="143">
        <v>11881724.445</v>
      </c>
      <c r="D36" s="143">
        <v>13832900.801999997</v>
      </c>
      <c r="E36">
        <v>31228772.417794671</v>
      </c>
    </row>
    <row r="37" spans="1:5" x14ac:dyDescent="0.3">
      <c r="A37" s="170">
        <v>41609</v>
      </c>
      <c r="B37" s="143">
        <v>5380892.2001862573</v>
      </c>
      <c r="C37" s="143">
        <v>11127131.811999999</v>
      </c>
      <c r="D37" s="143">
        <v>15562959.623999998</v>
      </c>
      <c r="E37">
        <v>32070983.636186253</v>
      </c>
    </row>
    <row r="38" spans="1:5" x14ac:dyDescent="0.3">
      <c r="A38" s="170">
        <v>41640</v>
      </c>
      <c r="B38" s="143">
        <v>7822599.7200296307</v>
      </c>
      <c r="C38" s="143">
        <v>15491089.403999997</v>
      </c>
      <c r="D38" s="143">
        <v>22354057.620000001</v>
      </c>
      <c r="E38">
        <v>45667746.744029626</v>
      </c>
    </row>
    <row r="39" spans="1:5" x14ac:dyDescent="0.3">
      <c r="A39" s="170">
        <v>41671</v>
      </c>
      <c r="B39" s="143">
        <v>6924324.6322913244</v>
      </c>
      <c r="C39" s="143">
        <v>15776843.228999998</v>
      </c>
      <c r="D39" s="143">
        <v>18580950.729999997</v>
      </c>
      <c r="E39">
        <v>41282118.591291323</v>
      </c>
    </row>
    <row r="40" spans="1:5" x14ac:dyDescent="0.3">
      <c r="A40" s="170">
        <v>41699</v>
      </c>
      <c r="B40" s="143">
        <v>7297789.3913026378</v>
      </c>
      <c r="C40" s="143">
        <v>14151791.636999998</v>
      </c>
      <c r="D40" s="143">
        <v>19644680.780999999</v>
      </c>
      <c r="E40">
        <v>41094261.809302635</v>
      </c>
    </row>
    <row r="41" spans="1:5" x14ac:dyDescent="0.3">
      <c r="A41" s="170">
        <v>41730</v>
      </c>
      <c r="B41" s="143">
        <v>5332240.4186026063</v>
      </c>
      <c r="C41" s="143">
        <v>15011361.791999999</v>
      </c>
      <c r="D41" s="143">
        <v>18268435.046</v>
      </c>
      <c r="E41">
        <v>38612037.2566026</v>
      </c>
    </row>
    <row r="42" spans="1:5" x14ac:dyDescent="0.3">
      <c r="A42" s="170">
        <v>41760</v>
      </c>
      <c r="B42" s="143">
        <v>5394917.135688588</v>
      </c>
      <c r="C42" s="143">
        <v>14286635.347000001</v>
      </c>
      <c r="D42" s="143">
        <v>14627298.491999999</v>
      </c>
      <c r="E42">
        <v>34308850.97468859</v>
      </c>
    </row>
    <row r="43" spans="1:5" x14ac:dyDescent="0.3">
      <c r="A43" s="170">
        <v>41791</v>
      </c>
      <c r="B43" s="143">
        <v>5184163.8693572879</v>
      </c>
      <c r="C43" s="143">
        <v>15120321.851</v>
      </c>
      <c r="D43" s="143">
        <v>16164167.273999998</v>
      </c>
      <c r="E43">
        <v>36468652.994357288</v>
      </c>
    </row>
    <row r="44" spans="1:5" x14ac:dyDescent="0.3">
      <c r="A44" s="122" t="s">
        <v>48</v>
      </c>
      <c r="B44" s="143">
        <v>70944957.298152953</v>
      </c>
      <c r="C44" s="143">
        <v>163665225.377</v>
      </c>
      <c r="D44" s="143">
        <v>202255349.16899997</v>
      </c>
      <c r="E44" s="143">
        <v>436865531.84415287</v>
      </c>
    </row>
    <row r="59" spans="1:2" x14ac:dyDescent="0.3">
      <c r="A59" s="121" t="s">
        <v>36</v>
      </c>
      <c r="B59" t="s">
        <v>49</v>
      </c>
    </row>
    <row r="60" spans="1:2" x14ac:dyDescent="0.3">
      <c r="A60" s="121" t="s">
        <v>38</v>
      </c>
      <c r="B60" t="s">
        <v>50</v>
      </c>
    </row>
    <row r="61" spans="1:2" x14ac:dyDescent="0.3">
      <c r="A61" s="121" t="s">
        <v>40</v>
      </c>
      <c r="B61" t="s">
        <v>41</v>
      </c>
    </row>
    <row r="63" spans="1:2" x14ac:dyDescent="0.3">
      <c r="A63" s="121" t="s">
        <v>42</v>
      </c>
      <c r="B63" t="s">
        <v>43</v>
      </c>
    </row>
    <row r="64" spans="1:2" x14ac:dyDescent="0.3">
      <c r="A64" s="122" t="s">
        <v>52</v>
      </c>
      <c r="B64" s="143">
        <v>70944957.298152953</v>
      </c>
    </row>
    <row r="65" spans="1:2" x14ac:dyDescent="0.3">
      <c r="A65" s="122" t="s">
        <v>53</v>
      </c>
      <c r="B65" s="143">
        <v>163665225.37699994</v>
      </c>
    </row>
    <row r="66" spans="1:2" x14ac:dyDescent="0.3">
      <c r="A66" s="122" t="s">
        <v>54</v>
      </c>
      <c r="B66" s="143">
        <v>202255349.16899991</v>
      </c>
    </row>
    <row r="67" spans="1:2" x14ac:dyDescent="0.3">
      <c r="A67" s="122" t="s">
        <v>48</v>
      </c>
      <c r="B67" s="143">
        <v>436865531.84415281</v>
      </c>
    </row>
    <row r="81" spans="1:10" x14ac:dyDescent="0.3">
      <c r="A81" s="121" t="s">
        <v>36</v>
      </c>
      <c r="B81" t="s">
        <v>37</v>
      </c>
    </row>
    <row r="82" spans="1:10" x14ac:dyDescent="0.3">
      <c r="A82" s="121" t="s">
        <v>38</v>
      </c>
      <c r="B82" t="s">
        <v>39</v>
      </c>
    </row>
    <row r="83" spans="1:10" x14ac:dyDescent="0.3">
      <c r="A83" s="121" t="s">
        <v>40</v>
      </c>
      <c r="B83" t="s">
        <v>41</v>
      </c>
    </row>
    <row r="85" spans="1:10" x14ac:dyDescent="0.3">
      <c r="A85" s="121" t="s">
        <v>43</v>
      </c>
      <c r="B85" s="121" t="s">
        <v>51</v>
      </c>
    </row>
    <row r="86" spans="1:10" x14ac:dyDescent="0.3">
      <c r="A86" s="121" t="s">
        <v>42</v>
      </c>
      <c r="B86" t="s">
        <v>55</v>
      </c>
      <c r="C86" t="s">
        <v>56</v>
      </c>
      <c r="D86" t="s">
        <v>57</v>
      </c>
      <c r="E86" t="s">
        <v>58</v>
      </c>
      <c r="F86" t="s">
        <v>59</v>
      </c>
      <c r="G86" t="s">
        <v>60</v>
      </c>
      <c r="H86" t="s">
        <v>61</v>
      </c>
      <c r="I86" t="s">
        <v>62</v>
      </c>
      <c r="J86" t="s">
        <v>48</v>
      </c>
    </row>
    <row r="87" spans="1:10" x14ac:dyDescent="0.3">
      <c r="A87" s="122" t="s">
        <v>46</v>
      </c>
      <c r="B87">
        <v>78413350.257664919</v>
      </c>
      <c r="J87">
        <v>78413350.257664919</v>
      </c>
    </row>
    <row r="88" spans="1:10" x14ac:dyDescent="0.3">
      <c r="A88" s="122" t="s">
        <v>47</v>
      </c>
      <c r="H88">
        <v>36414827.690372624</v>
      </c>
      <c r="I88">
        <v>38717591.397570282</v>
      </c>
      <c r="J88">
        <v>75132419.087942898</v>
      </c>
    </row>
    <row r="89" spans="1:10" x14ac:dyDescent="0.3">
      <c r="A89" s="122" t="s">
        <v>44</v>
      </c>
      <c r="C89">
        <v>87328631.570812508</v>
      </c>
      <c r="J89">
        <v>87328631.570812508</v>
      </c>
    </row>
    <row r="90" spans="1:10" x14ac:dyDescent="0.3">
      <c r="A90" s="122" t="s">
        <v>45</v>
      </c>
      <c r="D90">
        <v>10813424.663865602</v>
      </c>
      <c r="E90">
        <v>31752797.27851351</v>
      </c>
      <c r="F90">
        <v>21090666.556378298</v>
      </c>
      <c r="G90">
        <v>16735122.996921202</v>
      </c>
      <c r="J90">
        <v>80392011.495678604</v>
      </c>
    </row>
    <row r="91" spans="1:10" x14ac:dyDescent="0.3">
      <c r="A91" s="122" t="s">
        <v>48</v>
      </c>
      <c r="B91" s="143">
        <v>78413350.257664919</v>
      </c>
      <c r="C91" s="143">
        <v>87328631.570812508</v>
      </c>
      <c r="D91" s="143">
        <v>10813424.663865602</v>
      </c>
      <c r="E91" s="143">
        <v>31752797.27851351</v>
      </c>
      <c r="F91" s="143">
        <v>21090666.556378298</v>
      </c>
      <c r="G91" s="143">
        <v>16735122.996921202</v>
      </c>
      <c r="H91" s="143">
        <v>36414827.690372624</v>
      </c>
      <c r="I91" s="143">
        <v>38717591.397570282</v>
      </c>
      <c r="J91" s="143">
        <v>321266412.41209894</v>
      </c>
    </row>
    <row r="97" spans="1:2" x14ac:dyDescent="0.3">
      <c r="A97" s="121" t="s">
        <v>36</v>
      </c>
      <c r="B97" t="s">
        <v>37</v>
      </c>
    </row>
    <row r="98" spans="1:2" x14ac:dyDescent="0.3">
      <c r="A98" s="121" t="s">
        <v>38</v>
      </c>
      <c r="B98" t="s">
        <v>39</v>
      </c>
    </row>
    <row r="99" spans="1:2" x14ac:dyDescent="0.3">
      <c r="A99" s="121" t="s">
        <v>40</v>
      </c>
      <c r="B99" t="s">
        <v>41</v>
      </c>
    </row>
    <row r="101" spans="1:2" x14ac:dyDescent="0.3">
      <c r="A101" s="121" t="s">
        <v>42</v>
      </c>
      <c r="B101" t="s">
        <v>43</v>
      </c>
    </row>
    <row r="102" spans="1:2" x14ac:dyDescent="0.3">
      <c r="A102" s="122" t="s">
        <v>52</v>
      </c>
      <c r="B102" s="143">
        <v>51223824.092327468</v>
      </c>
    </row>
    <row r="103" spans="1:2" x14ac:dyDescent="0.3">
      <c r="A103" s="122" t="s">
        <v>53</v>
      </c>
      <c r="B103" s="143">
        <v>90723489.279805601</v>
      </c>
    </row>
    <row r="104" spans="1:2" x14ac:dyDescent="0.3">
      <c r="A104" s="122" t="s">
        <v>54</v>
      </c>
      <c r="B104" s="143">
        <v>179319099.03996587</v>
      </c>
    </row>
    <row r="105" spans="1:2" x14ac:dyDescent="0.3">
      <c r="A105" s="122" t="s">
        <v>48</v>
      </c>
      <c r="B105" s="143">
        <v>321266412.41209894</v>
      </c>
    </row>
    <row r="114" spans="1:5" x14ac:dyDescent="0.3">
      <c r="A114" s="121" t="s">
        <v>36</v>
      </c>
      <c r="B114" t="s">
        <v>37</v>
      </c>
    </row>
    <row r="115" spans="1:5" x14ac:dyDescent="0.3">
      <c r="A115" s="121" t="s">
        <v>38</v>
      </c>
      <c r="B115" t="s">
        <v>39</v>
      </c>
    </row>
    <row r="116" spans="1:5" x14ac:dyDescent="0.3">
      <c r="A116" s="121" t="s">
        <v>40</v>
      </c>
      <c r="B116" t="s">
        <v>41</v>
      </c>
    </row>
    <row r="118" spans="1:5" x14ac:dyDescent="0.3">
      <c r="A118" s="121" t="s">
        <v>43</v>
      </c>
      <c r="B118" s="121" t="s">
        <v>51</v>
      </c>
    </row>
    <row r="119" spans="1:5" x14ac:dyDescent="0.3">
      <c r="A119" s="121" t="s">
        <v>42</v>
      </c>
      <c r="B119" t="s">
        <v>52</v>
      </c>
      <c r="C119" t="s">
        <v>53</v>
      </c>
      <c r="D119" t="s">
        <v>54</v>
      </c>
      <c r="E119" t="s">
        <v>48</v>
      </c>
    </row>
    <row r="120" spans="1:5" x14ac:dyDescent="0.3">
      <c r="A120" s="122" t="s">
        <v>55</v>
      </c>
      <c r="B120">
        <v>10125517.983652497</v>
      </c>
      <c r="C120">
        <v>21961819.498855628</v>
      </c>
      <c r="D120">
        <v>46326012.775156803</v>
      </c>
      <c r="E120">
        <v>78413350.257664919</v>
      </c>
    </row>
    <row r="121" spans="1:5" x14ac:dyDescent="0.3">
      <c r="A121" s="122" t="s">
        <v>56</v>
      </c>
      <c r="B121">
        <v>15553428.285312492</v>
      </c>
      <c r="C121">
        <v>29638834.095899995</v>
      </c>
      <c r="D121">
        <v>42136369.189600006</v>
      </c>
      <c r="E121">
        <v>87328631.570812494</v>
      </c>
    </row>
    <row r="122" spans="1:5" x14ac:dyDescent="0.3">
      <c r="A122" s="122" t="s">
        <v>57</v>
      </c>
      <c r="B122">
        <v>2375432.6835749988</v>
      </c>
      <c r="C122">
        <v>1864718.386713</v>
      </c>
      <c r="D122">
        <v>6573273.5935775992</v>
      </c>
      <c r="E122">
        <v>10813424.663865598</v>
      </c>
    </row>
    <row r="123" spans="1:5" x14ac:dyDescent="0.3">
      <c r="A123" s="122" t="s">
        <v>58</v>
      </c>
      <c r="B123">
        <v>4863981.2092249971</v>
      </c>
      <c r="C123">
        <v>8667251.0443935003</v>
      </c>
      <c r="D123">
        <v>18221565.024895012</v>
      </c>
      <c r="E123">
        <v>31752797.27851351</v>
      </c>
    </row>
    <row r="124" spans="1:5" x14ac:dyDescent="0.3">
      <c r="A124" s="122" t="s">
        <v>59</v>
      </c>
      <c r="B124">
        <v>3450033.1832874976</v>
      </c>
      <c r="C124">
        <v>5505359.0464859996</v>
      </c>
      <c r="D124">
        <v>12135274.326604798</v>
      </c>
      <c r="E124">
        <v>21090666.556378298</v>
      </c>
    </row>
    <row r="125" spans="1:5" x14ac:dyDescent="0.3">
      <c r="A125" s="122" t="s">
        <v>60</v>
      </c>
      <c r="B125">
        <v>3054127.7360249986</v>
      </c>
      <c r="C125">
        <v>2219902.8413249999</v>
      </c>
      <c r="D125">
        <v>11461092.419571202</v>
      </c>
      <c r="E125">
        <v>16735122.9969212</v>
      </c>
    </row>
    <row r="126" spans="1:5" x14ac:dyDescent="0.3">
      <c r="A126" s="122" t="s">
        <v>61</v>
      </c>
      <c r="B126">
        <v>7080781.8067499967</v>
      </c>
      <c r="C126">
        <v>10031540.560640626</v>
      </c>
      <c r="D126">
        <v>19302505.322982002</v>
      </c>
      <c r="E126">
        <v>36414827.690372624</v>
      </c>
    </row>
    <row r="127" spans="1:5" x14ac:dyDescent="0.3">
      <c r="A127" s="122" t="s">
        <v>62</v>
      </c>
      <c r="B127">
        <v>4720521.2044999981</v>
      </c>
      <c r="C127">
        <v>10834063.805491876</v>
      </c>
      <c r="D127">
        <v>23163006.387578398</v>
      </c>
      <c r="E127">
        <v>38717591.397570267</v>
      </c>
    </row>
    <row r="128" spans="1:5" x14ac:dyDescent="0.3">
      <c r="A128" s="122" t="s">
        <v>48</v>
      </c>
      <c r="B128" s="143">
        <v>51223824.092327476</v>
      </c>
      <c r="C128" s="143">
        <v>90723489.279805616</v>
      </c>
      <c r="D128" s="143">
        <v>179319099.03996584</v>
      </c>
      <c r="E128" s="143">
        <v>321266412.41209894</v>
      </c>
    </row>
    <row r="141" spans="1:2" x14ac:dyDescent="0.3">
      <c r="A141" s="121" t="s">
        <v>36</v>
      </c>
      <c r="B141" t="s">
        <v>37</v>
      </c>
    </row>
    <row r="142" spans="1:2" x14ac:dyDescent="0.3">
      <c r="A142" s="121" t="s">
        <v>38</v>
      </c>
      <c r="B142" t="s">
        <v>39</v>
      </c>
    </row>
    <row r="143" spans="1:2" x14ac:dyDescent="0.3">
      <c r="A143" s="121" t="s">
        <v>40</v>
      </c>
      <c r="B143" t="s">
        <v>41</v>
      </c>
    </row>
    <row r="145" spans="1:2" x14ac:dyDescent="0.3">
      <c r="A145" s="121" t="s">
        <v>42</v>
      </c>
      <c r="B145" t="s">
        <v>43</v>
      </c>
    </row>
    <row r="146" spans="1:2" x14ac:dyDescent="0.3">
      <c r="A146" s="122" t="s">
        <v>54</v>
      </c>
      <c r="B146" s="143">
        <v>179319099.03996581</v>
      </c>
    </row>
    <row r="147" spans="1:2" x14ac:dyDescent="0.3">
      <c r="A147" s="141" t="s">
        <v>55</v>
      </c>
      <c r="B147">
        <v>46326012.775156796</v>
      </c>
    </row>
    <row r="148" spans="1:2" x14ac:dyDescent="0.3">
      <c r="A148" s="141" t="s">
        <v>56</v>
      </c>
      <c r="B148">
        <v>42136369.189600006</v>
      </c>
    </row>
    <row r="149" spans="1:2" x14ac:dyDescent="0.3">
      <c r="A149" s="141" t="s">
        <v>57</v>
      </c>
      <c r="B149">
        <v>6573273.5935775992</v>
      </c>
    </row>
    <row r="150" spans="1:2" x14ac:dyDescent="0.3">
      <c r="A150" s="141" t="s">
        <v>58</v>
      </c>
      <c r="B150">
        <v>18221565.024895012</v>
      </c>
    </row>
    <row r="151" spans="1:2" x14ac:dyDescent="0.3">
      <c r="A151" s="141" t="s">
        <v>59</v>
      </c>
      <c r="B151">
        <v>12135274.326604798</v>
      </c>
    </row>
    <row r="152" spans="1:2" x14ac:dyDescent="0.3">
      <c r="A152" s="141" t="s">
        <v>60</v>
      </c>
      <c r="B152">
        <v>11461092.419571202</v>
      </c>
    </row>
    <row r="153" spans="1:2" x14ac:dyDescent="0.3">
      <c r="A153" s="141" t="s">
        <v>61</v>
      </c>
      <c r="B153">
        <v>19302505.322982002</v>
      </c>
    </row>
    <row r="154" spans="1:2" x14ac:dyDescent="0.3">
      <c r="A154" s="141" t="s">
        <v>62</v>
      </c>
      <c r="B154">
        <v>23163006.387578398</v>
      </c>
    </row>
    <row r="155" spans="1:2" x14ac:dyDescent="0.3">
      <c r="A155" s="122" t="s">
        <v>48</v>
      </c>
      <c r="B155" s="143">
        <v>179319099.03996581</v>
      </c>
    </row>
  </sheetData>
  <pageMargins left="0.7" right="0.7" top="0.75" bottom="0.75" header="0.3" footer="0.3"/>
  <pageSetup orientation="portrait" r:id="rId8"/>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FAA3B-7DF8-49C3-B3DD-4909CABBFA20}">
  <dimension ref="A4:J122"/>
  <sheetViews>
    <sheetView topLeftCell="A100" workbookViewId="0">
      <selection activeCell="B121" sqref="B121"/>
    </sheetView>
  </sheetViews>
  <sheetFormatPr defaultRowHeight="14.4" x14ac:dyDescent="0.3"/>
  <cols>
    <col min="1" max="1" width="13.6640625" customWidth="1"/>
    <col min="2" max="2" width="13.5546875" bestFit="1" customWidth="1"/>
    <col min="3" max="3" width="16.6640625" bestFit="1" customWidth="1"/>
    <col min="4" max="5" width="13.5546875" bestFit="1" customWidth="1"/>
    <col min="6" max="6" width="14.5546875" bestFit="1" customWidth="1"/>
    <col min="7" max="8" width="12.6640625" bestFit="1" customWidth="1"/>
    <col min="9" max="10" width="13.6640625" bestFit="1" customWidth="1"/>
  </cols>
  <sheetData>
    <row r="4" spans="1:6" x14ac:dyDescent="0.3">
      <c r="A4" s="169"/>
      <c r="B4" s="169"/>
      <c r="C4" s="169"/>
      <c r="D4" s="169"/>
      <c r="E4" s="169"/>
      <c r="F4" s="169"/>
    </row>
    <row r="5" spans="1:6" x14ac:dyDescent="0.3">
      <c r="A5" s="177" t="s">
        <v>63</v>
      </c>
      <c r="B5" s="177" t="s">
        <v>46</v>
      </c>
      <c r="C5" s="177" t="s">
        <v>47</v>
      </c>
      <c r="D5" s="177" t="s">
        <v>44</v>
      </c>
      <c r="E5" s="177" t="s">
        <v>45</v>
      </c>
      <c r="F5" s="177" t="s">
        <v>48</v>
      </c>
    </row>
    <row r="6" spans="1:6" x14ac:dyDescent="0.3">
      <c r="A6" s="122" t="s">
        <v>52</v>
      </c>
      <c r="B6" s="143">
        <v>10125517.9836525</v>
      </c>
      <c r="C6" s="143">
        <v>11801303.01125</v>
      </c>
      <c r="D6" s="143">
        <v>15553428.2853125</v>
      </c>
      <c r="E6" s="143">
        <v>13743574.812112501</v>
      </c>
      <c r="F6" s="143">
        <v>51223824.092327498</v>
      </c>
    </row>
    <row r="7" spans="1:6" x14ac:dyDescent="0.3">
      <c r="A7" s="178"/>
      <c r="B7" s="179"/>
      <c r="C7" s="179"/>
      <c r="D7" s="179"/>
      <c r="E7" s="179"/>
      <c r="F7" s="179"/>
    </row>
    <row r="29" spans="1:6" x14ac:dyDescent="0.3">
      <c r="A29" s="177" t="s">
        <v>20</v>
      </c>
      <c r="B29" s="177" t="s">
        <v>46</v>
      </c>
      <c r="C29" s="177" t="s">
        <v>47</v>
      </c>
      <c r="D29" s="177" t="s">
        <v>44</v>
      </c>
      <c r="E29" s="177" t="s">
        <v>45</v>
      </c>
      <c r="F29" s="177" t="s">
        <v>48</v>
      </c>
    </row>
    <row r="30" spans="1:6" x14ac:dyDescent="0.3">
      <c r="A30" s="122" t="s">
        <v>54</v>
      </c>
      <c r="B30" s="143">
        <v>46326012.775156796</v>
      </c>
      <c r="C30" s="143">
        <v>42465511.710560411</v>
      </c>
      <c r="D30" s="143">
        <v>42136369.189600006</v>
      </c>
      <c r="E30" s="143">
        <v>48391205.364648603</v>
      </c>
      <c r="F30" s="143">
        <v>179319099.03996599</v>
      </c>
    </row>
    <row r="39" spans="1:6" x14ac:dyDescent="0.3">
      <c r="A39" s="177" t="s">
        <v>20</v>
      </c>
      <c r="B39" s="177" t="s">
        <v>46</v>
      </c>
      <c r="C39" s="177" t="s">
        <v>47</v>
      </c>
      <c r="D39" s="177" t="s">
        <v>44</v>
      </c>
      <c r="E39" s="177" t="s">
        <v>45</v>
      </c>
      <c r="F39" s="177" t="s">
        <v>48</v>
      </c>
    </row>
    <row r="40" spans="1:6" x14ac:dyDescent="0.3">
      <c r="A40" s="122" t="s">
        <v>53</v>
      </c>
      <c r="B40" s="143">
        <v>21961819.498855628</v>
      </c>
      <c r="C40" s="143">
        <v>20865604.366132494</v>
      </c>
      <c r="D40" s="143">
        <v>29638834.095899995</v>
      </c>
      <c r="E40" s="143">
        <v>18257231.318917505</v>
      </c>
      <c r="F40" s="143">
        <v>90723489.27980563</v>
      </c>
    </row>
    <row r="56" spans="2:10" x14ac:dyDescent="0.3">
      <c r="B56" s="177" t="s">
        <v>42</v>
      </c>
      <c r="C56" s="177" t="s">
        <v>55</v>
      </c>
      <c r="D56" s="177" t="s">
        <v>56</v>
      </c>
      <c r="E56" s="177" t="s">
        <v>57</v>
      </c>
      <c r="F56" s="177" t="s">
        <v>58</v>
      </c>
      <c r="G56" s="177" t="s">
        <v>59</v>
      </c>
      <c r="H56" s="177" t="s">
        <v>60</v>
      </c>
      <c r="I56" s="177" t="s">
        <v>61</v>
      </c>
      <c r="J56" s="177" t="s">
        <v>62</v>
      </c>
    </row>
    <row r="57" spans="2:10" x14ac:dyDescent="0.3">
      <c r="B57" s="180" t="s">
        <v>53</v>
      </c>
      <c r="C57" s="181">
        <v>21961819.498855628</v>
      </c>
      <c r="D57" s="181">
        <v>29638834.095899995</v>
      </c>
      <c r="E57" s="181">
        <v>1864718.386713</v>
      </c>
      <c r="F57" s="181">
        <v>8667251.0443935003</v>
      </c>
      <c r="G57" s="181">
        <v>5505359.0464859996</v>
      </c>
      <c r="H57" s="181">
        <v>2219902.8413249999</v>
      </c>
      <c r="I57" s="181">
        <v>10031540.5606406</v>
      </c>
      <c r="J57" s="181">
        <v>10834063.8054919</v>
      </c>
    </row>
    <row r="58" spans="2:10" x14ac:dyDescent="0.3">
      <c r="B58" s="141" t="s">
        <v>46</v>
      </c>
      <c r="C58">
        <v>21961819.498855628</v>
      </c>
    </row>
    <row r="59" spans="2:10" x14ac:dyDescent="0.3">
      <c r="B59" s="141" t="s">
        <v>47</v>
      </c>
      <c r="I59">
        <v>10031540.560640626</v>
      </c>
      <c r="J59">
        <v>10834063.805491876</v>
      </c>
    </row>
    <row r="60" spans="2:10" x14ac:dyDescent="0.3">
      <c r="B60" s="141" t="s">
        <v>44</v>
      </c>
      <c r="D60">
        <v>29638834.095899995</v>
      </c>
    </row>
    <row r="61" spans="2:10" x14ac:dyDescent="0.3">
      <c r="B61" s="141" t="s">
        <v>45</v>
      </c>
      <c r="E61">
        <v>1864718.386713</v>
      </c>
      <c r="F61">
        <v>8667251.0443935003</v>
      </c>
      <c r="G61">
        <v>5505359.0464859996</v>
      </c>
      <c r="H61">
        <v>2219902.8413249999</v>
      </c>
    </row>
    <row r="62" spans="2:10" x14ac:dyDescent="0.3">
      <c r="B62" s="178" t="s">
        <v>48</v>
      </c>
      <c r="C62" s="179">
        <v>21961819.498855628</v>
      </c>
      <c r="D62" s="179">
        <v>29638834.095899995</v>
      </c>
      <c r="E62" s="179">
        <v>1864718.386713</v>
      </c>
      <c r="F62" s="179">
        <v>8667251.0443935003</v>
      </c>
      <c r="G62" s="179">
        <v>5505359.0464859996</v>
      </c>
      <c r="H62" s="179">
        <v>2219902.8413249999</v>
      </c>
      <c r="I62" s="179">
        <v>10031540.560640626</v>
      </c>
      <c r="J62" s="179">
        <v>10834063.8054919</v>
      </c>
    </row>
    <row r="82" spans="2:3" x14ac:dyDescent="0.3">
      <c r="B82" s="180" t="s">
        <v>53</v>
      </c>
      <c r="C82" s="181" t="s">
        <v>64</v>
      </c>
    </row>
    <row r="83" spans="2:3" x14ac:dyDescent="0.3">
      <c r="B83" s="141" t="s">
        <v>57</v>
      </c>
      <c r="C83" s="182">
        <v>1864718.386713</v>
      </c>
    </row>
    <row r="84" spans="2:3" x14ac:dyDescent="0.3">
      <c r="B84" s="141" t="s">
        <v>60</v>
      </c>
      <c r="C84" s="182">
        <v>2219902.8413249999</v>
      </c>
    </row>
    <row r="85" spans="2:3" x14ac:dyDescent="0.3">
      <c r="B85" s="141" t="s">
        <v>59</v>
      </c>
      <c r="C85" s="182">
        <v>5505359.0464859996</v>
      </c>
    </row>
    <row r="86" spans="2:3" x14ac:dyDescent="0.3">
      <c r="B86" s="141" t="s">
        <v>58</v>
      </c>
      <c r="C86" s="182">
        <v>8667251.0443935003</v>
      </c>
    </row>
    <row r="87" spans="2:3" x14ac:dyDescent="0.3">
      <c r="B87" s="141" t="s">
        <v>61</v>
      </c>
      <c r="C87" s="182">
        <v>10031540.560640626</v>
      </c>
    </row>
    <row r="88" spans="2:3" x14ac:dyDescent="0.3">
      <c r="B88" s="141" t="s">
        <v>62</v>
      </c>
      <c r="C88" s="182">
        <v>10834063.805491876</v>
      </c>
    </row>
    <row r="89" spans="2:3" x14ac:dyDescent="0.3">
      <c r="B89" s="141" t="s">
        <v>55</v>
      </c>
      <c r="C89" s="182">
        <v>21961819.498855628</v>
      </c>
    </row>
    <row r="90" spans="2:3" x14ac:dyDescent="0.3">
      <c r="B90" s="141" t="s">
        <v>56</v>
      </c>
      <c r="C90" s="182">
        <v>29638834.095899995</v>
      </c>
    </row>
    <row r="98" spans="2:3" x14ac:dyDescent="0.3">
      <c r="B98" s="183" t="s">
        <v>52</v>
      </c>
      <c r="C98" s="184" t="s">
        <v>64</v>
      </c>
    </row>
    <row r="99" spans="2:3" x14ac:dyDescent="0.3">
      <c r="B99" s="141" t="s">
        <v>57</v>
      </c>
      <c r="C99" s="185">
        <v>2375432.6835749992</v>
      </c>
    </row>
    <row r="100" spans="2:3" x14ac:dyDescent="0.3">
      <c r="B100" s="141" t="s">
        <v>60</v>
      </c>
      <c r="C100" s="185">
        <v>3054127.7360249991</v>
      </c>
    </row>
    <row r="101" spans="2:3" x14ac:dyDescent="0.3">
      <c r="B101" s="141" t="s">
        <v>59</v>
      </c>
      <c r="C101" s="185">
        <v>3450033.1832874985</v>
      </c>
    </row>
    <row r="102" spans="2:3" x14ac:dyDescent="0.3">
      <c r="B102" s="141" t="s">
        <v>62</v>
      </c>
      <c r="C102" s="185">
        <v>4720521.2044999991</v>
      </c>
    </row>
    <row r="103" spans="2:3" x14ac:dyDescent="0.3">
      <c r="B103" s="141" t="s">
        <v>58</v>
      </c>
      <c r="C103" s="185">
        <v>4863981.2092249971</v>
      </c>
    </row>
    <row r="104" spans="2:3" x14ac:dyDescent="0.3">
      <c r="B104" s="141" t="s">
        <v>61</v>
      </c>
      <c r="C104" s="185">
        <v>7080781.8067499967</v>
      </c>
    </row>
    <row r="105" spans="2:3" x14ac:dyDescent="0.3">
      <c r="B105" s="141" t="s">
        <v>55</v>
      </c>
      <c r="C105" s="185">
        <v>10125517.983652495</v>
      </c>
    </row>
    <row r="106" spans="2:3" x14ac:dyDescent="0.3">
      <c r="B106" s="141" t="s">
        <v>56</v>
      </c>
      <c r="C106" s="185">
        <v>15553428.285312496</v>
      </c>
    </row>
    <row r="114" spans="2:3" x14ac:dyDescent="0.3">
      <c r="B114" s="183" t="s">
        <v>54</v>
      </c>
      <c r="C114" s="184" t="s">
        <v>64</v>
      </c>
    </row>
    <row r="115" spans="2:3" x14ac:dyDescent="0.3">
      <c r="B115" s="141" t="s">
        <v>57</v>
      </c>
      <c r="C115" s="185">
        <v>6573273.5935775992</v>
      </c>
    </row>
    <row r="116" spans="2:3" x14ac:dyDescent="0.3">
      <c r="B116" s="141" t="s">
        <v>60</v>
      </c>
      <c r="C116" s="185">
        <v>11461092.419571202</v>
      </c>
    </row>
    <row r="117" spans="2:3" x14ac:dyDescent="0.3">
      <c r="B117" s="141" t="s">
        <v>59</v>
      </c>
      <c r="C117" s="185">
        <v>12135274.326604798</v>
      </c>
    </row>
    <row r="118" spans="2:3" x14ac:dyDescent="0.3">
      <c r="B118" s="141" t="s">
        <v>58</v>
      </c>
      <c r="C118" s="185">
        <v>18221565.024895012</v>
      </c>
    </row>
    <row r="119" spans="2:3" x14ac:dyDescent="0.3">
      <c r="B119" s="141" t="s">
        <v>61</v>
      </c>
      <c r="C119" s="185">
        <v>19302505.322982002</v>
      </c>
    </row>
    <row r="120" spans="2:3" x14ac:dyDescent="0.3">
      <c r="B120" s="141" t="s">
        <v>62</v>
      </c>
      <c r="C120" s="185">
        <v>23163006.387578398</v>
      </c>
    </row>
    <row r="121" spans="2:3" x14ac:dyDescent="0.3">
      <c r="B121" s="141" t="s">
        <v>56</v>
      </c>
      <c r="C121" s="185">
        <v>42136369.189600006</v>
      </c>
    </row>
    <row r="122" spans="2:3" x14ac:dyDescent="0.3">
      <c r="B122" s="141" t="s">
        <v>55</v>
      </c>
      <c r="C122" s="185">
        <v>46326012.775156796</v>
      </c>
    </row>
  </sheetData>
  <sortState xmlns:xlrd2="http://schemas.microsoft.com/office/spreadsheetml/2017/richdata2" ref="B115:C122">
    <sortCondition ref="C115:C122"/>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10"/>
  <sheetViews>
    <sheetView workbookViewId="0">
      <pane ySplit="2" topLeftCell="A465" activePane="bottomLeft" state="frozen"/>
      <selection pane="bottomLeft" activeCell="A4" sqref="A4"/>
    </sheetView>
  </sheetViews>
  <sheetFormatPr defaultRowHeight="14.4" x14ac:dyDescent="0.3"/>
  <cols>
    <col min="1" max="1" width="23" customWidth="1"/>
    <col min="2" max="2" width="19.6640625" bestFit="1" customWidth="1"/>
    <col min="3" max="3" width="19.6640625" customWidth="1"/>
    <col min="4" max="4" width="10.5546875" customWidth="1"/>
    <col min="5" max="5" width="15.33203125" bestFit="1" customWidth="1"/>
    <col min="6" max="6" width="15.33203125" customWidth="1"/>
    <col min="7" max="7" width="27.5546875" customWidth="1"/>
    <col min="8" max="8" width="31.6640625" bestFit="1" customWidth="1"/>
    <col min="9" max="9" width="16.6640625" bestFit="1" customWidth="1"/>
    <col min="10" max="10" width="18.6640625" customWidth="1"/>
    <col min="11" max="12" width="12.33203125" bestFit="1" customWidth="1"/>
  </cols>
  <sheetData>
    <row r="1" spans="1:11" s="84" customFormat="1" x14ac:dyDescent="0.3">
      <c r="A1" s="123" t="s">
        <v>40</v>
      </c>
      <c r="B1" s="124" t="s">
        <v>36</v>
      </c>
      <c r="C1" s="124" t="s">
        <v>65</v>
      </c>
      <c r="D1" s="124" t="s">
        <v>66</v>
      </c>
      <c r="E1" s="124" t="s">
        <v>67</v>
      </c>
      <c r="F1" s="124" t="s">
        <v>38</v>
      </c>
      <c r="G1" s="124" t="s">
        <v>68</v>
      </c>
      <c r="H1" s="124" t="s">
        <v>69</v>
      </c>
      <c r="I1" s="124" t="s">
        <v>70</v>
      </c>
      <c r="J1" s="125" t="s">
        <v>71</v>
      </c>
    </row>
    <row r="2" spans="1:11" s="84" customFormat="1" x14ac:dyDescent="0.3">
      <c r="A2" s="123" t="s">
        <v>16</v>
      </c>
      <c r="B2" s="124" t="s">
        <v>18</v>
      </c>
      <c r="C2" s="124" t="s">
        <v>20</v>
      </c>
      <c r="D2" s="124" t="s">
        <v>22</v>
      </c>
      <c r="E2" s="124" t="s">
        <v>24</v>
      </c>
      <c r="F2" s="124" t="s">
        <v>26</v>
      </c>
      <c r="G2" s="124" t="s">
        <v>28</v>
      </c>
      <c r="H2" s="124" t="s">
        <v>30</v>
      </c>
      <c r="I2" s="124" t="s">
        <v>32</v>
      </c>
      <c r="J2" s="126" t="s">
        <v>34</v>
      </c>
      <c r="K2" s="85"/>
    </row>
    <row r="3" spans="1:11" x14ac:dyDescent="0.3">
      <c r="A3" s="127" t="s">
        <v>41</v>
      </c>
      <c r="B3" s="128" t="s">
        <v>49</v>
      </c>
      <c r="C3" s="128" t="s">
        <v>52</v>
      </c>
      <c r="D3" s="129">
        <v>41456</v>
      </c>
      <c r="E3" s="130">
        <f>MONTH(D3)</f>
        <v>7</v>
      </c>
      <c r="F3" s="130" t="s">
        <v>50</v>
      </c>
      <c r="G3" s="128" t="s">
        <v>72</v>
      </c>
      <c r="H3" s="128" t="s">
        <v>73</v>
      </c>
      <c r="I3" s="128" t="s">
        <v>74</v>
      </c>
      <c r="J3" s="131">
        <v>1473589.0469999998</v>
      </c>
      <c r="K3" s="74"/>
    </row>
    <row r="4" spans="1:11" x14ac:dyDescent="0.3">
      <c r="A4" s="132" t="s">
        <v>41</v>
      </c>
      <c r="B4" s="133" t="s">
        <v>49</v>
      </c>
      <c r="C4" s="133" t="s">
        <v>52</v>
      </c>
      <c r="D4" s="134">
        <v>41487</v>
      </c>
      <c r="E4" s="135">
        <f t="shared" ref="E4:E62" si="0">MONTH(D4)</f>
        <v>8</v>
      </c>
      <c r="F4" s="135" t="s">
        <v>50</v>
      </c>
      <c r="G4" s="133" t="s">
        <v>72</v>
      </c>
      <c r="H4" s="133" t="s">
        <v>73</v>
      </c>
      <c r="I4" s="133" t="s">
        <v>74</v>
      </c>
      <c r="J4" s="136">
        <v>1419296.1002499999</v>
      </c>
      <c r="K4" s="74"/>
    </row>
    <row r="5" spans="1:11" x14ac:dyDescent="0.3">
      <c r="A5" s="127" t="s">
        <v>41</v>
      </c>
      <c r="B5" s="128" t="s">
        <v>49</v>
      </c>
      <c r="C5" s="128" t="s">
        <v>52</v>
      </c>
      <c r="D5" s="129">
        <v>41518</v>
      </c>
      <c r="E5" s="130">
        <f t="shared" si="0"/>
        <v>9</v>
      </c>
      <c r="F5" s="130" t="s">
        <v>50</v>
      </c>
      <c r="G5" s="128" t="s">
        <v>72</v>
      </c>
      <c r="H5" s="128" t="s">
        <v>73</v>
      </c>
      <c r="I5" s="128" t="s">
        <v>74</v>
      </c>
      <c r="J5" s="131">
        <v>1310673.21</v>
      </c>
      <c r="K5" s="74"/>
    </row>
    <row r="6" spans="1:11" x14ac:dyDescent="0.3">
      <c r="A6" s="132" t="s">
        <v>41</v>
      </c>
      <c r="B6" s="133" t="s">
        <v>49</v>
      </c>
      <c r="C6" s="133" t="s">
        <v>52</v>
      </c>
      <c r="D6" s="134">
        <v>41548</v>
      </c>
      <c r="E6" s="135">
        <f t="shared" si="0"/>
        <v>10</v>
      </c>
      <c r="F6" s="135" t="s">
        <v>50</v>
      </c>
      <c r="G6" s="133" t="s">
        <v>72</v>
      </c>
      <c r="H6" s="133" t="s">
        <v>73</v>
      </c>
      <c r="I6" s="133" t="s">
        <v>74</v>
      </c>
      <c r="J6" s="136">
        <v>1301024.7319999998</v>
      </c>
      <c r="K6" s="74"/>
    </row>
    <row r="7" spans="1:11" x14ac:dyDescent="0.3">
      <c r="A7" s="127" t="s">
        <v>41</v>
      </c>
      <c r="B7" s="128" t="s">
        <v>49</v>
      </c>
      <c r="C7" s="128" t="s">
        <v>52</v>
      </c>
      <c r="D7" s="129">
        <v>41579</v>
      </c>
      <c r="E7" s="130">
        <f t="shared" si="0"/>
        <v>11</v>
      </c>
      <c r="F7" s="130" t="s">
        <v>50</v>
      </c>
      <c r="G7" s="128" t="s">
        <v>72</v>
      </c>
      <c r="H7" s="128" t="s">
        <v>73</v>
      </c>
      <c r="I7" s="128" t="s">
        <v>74</v>
      </c>
      <c r="J7" s="131">
        <v>1373822.8629999999</v>
      </c>
    </row>
    <row r="8" spans="1:11" x14ac:dyDescent="0.3">
      <c r="A8" s="132" t="s">
        <v>41</v>
      </c>
      <c r="B8" s="133" t="s">
        <v>49</v>
      </c>
      <c r="C8" s="133" t="s">
        <v>52</v>
      </c>
      <c r="D8" s="134">
        <v>41609</v>
      </c>
      <c r="E8" s="135">
        <f t="shared" si="0"/>
        <v>12</v>
      </c>
      <c r="F8" s="135" t="s">
        <v>50</v>
      </c>
      <c r="G8" s="133" t="s">
        <v>72</v>
      </c>
      <c r="H8" s="133" t="s">
        <v>73</v>
      </c>
      <c r="I8" s="133" t="s">
        <v>74</v>
      </c>
      <c r="J8" s="136">
        <v>1340623.0372500001</v>
      </c>
    </row>
    <row r="9" spans="1:11" x14ac:dyDescent="0.3">
      <c r="A9" s="127" t="s">
        <v>41</v>
      </c>
      <c r="B9" s="128" t="s">
        <v>49</v>
      </c>
      <c r="C9" s="128" t="s">
        <v>52</v>
      </c>
      <c r="D9" s="129">
        <v>41640</v>
      </c>
      <c r="E9" s="130">
        <f t="shared" si="0"/>
        <v>1</v>
      </c>
      <c r="F9" s="130" t="s">
        <v>50</v>
      </c>
      <c r="G9" s="128" t="s">
        <v>72</v>
      </c>
      <c r="H9" s="128" t="s">
        <v>73</v>
      </c>
      <c r="I9" s="128" t="s">
        <v>74</v>
      </c>
      <c r="J9" s="131">
        <v>1948962.5522499997</v>
      </c>
    </row>
    <row r="10" spans="1:11" x14ac:dyDescent="0.3">
      <c r="A10" s="132" t="s">
        <v>41</v>
      </c>
      <c r="B10" s="133" t="s">
        <v>49</v>
      </c>
      <c r="C10" s="133" t="s">
        <v>52</v>
      </c>
      <c r="D10" s="134">
        <v>41671</v>
      </c>
      <c r="E10" s="135">
        <f t="shared" si="0"/>
        <v>2</v>
      </c>
      <c r="F10" s="135" t="s">
        <v>50</v>
      </c>
      <c r="G10" s="133" t="s">
        <v>72</v>
      </c>
      <c r="H10" s="133" t="s">
        <v>73</v>
      </c>
      <c r="I10" s="133" t="s">
        <v>74</v>
      </c>
      <c r="J10" s="136">
        <v>1725161.6969999999</v>
      </c>
    </row>
    <row r="11" spans="1:11" x14ac:dyDescent="0.3">
      <c r="A11" s="127" t="s">
        <v>41</v>
      </c>
      <c r="B11" s="128" t="s">
        <v>49</v>
      </c>
      <c r="C11" s="128" t="s">
        <v>52</v>
      </c>
      <c r="D11" s="129">
        <v>41699</v>
      </c>
      <c r="E11" s="130">
        <f t="shared" si="0"/>
        <v>3</v>
      </c>
      <c r="F11" s="130" t="s">
        <v>50</v>
      </c>
      <c r="G11" s="128" t="s">
        <v>72</v>
      </c>
      <c r="H11" s="128" t="s">
        <v>73</v>
      </c>
      <c r="I11" s="128" t="s">
        <v>74</v>
      </c>
      <c r="J11" s="131">
        <v>1818208.6194999998</v>
      </c>
    </row>
    <row r="12" spans="1:11" x14ac:dyDescent="0.3">
      <c r="A12" s="132" t="s">
        <v>41</v>
      </c>
      <c r="B12" s="133" t="s">
        <v>49</v>
      </c>
      <c r="C12" s="133" t="s">
        <v>52</v>
      </c>
      <c r="D12" s="134">
        <v>41730</v>
      </c>
      <c r="E12" s="135">
        <f t="shared" si="0"/>
        <v>4</v>
      </c>
      <c r="F12" s="135" t="s">
        <v>50</v>
      </c>
      <c r="G12" s="133" t="s">
        <v>72</v>
      </c>
      <c r="H12" s="133" t="s">
        <v>73</v>
      </c>
      <c r="I12" s="133" t="s">
        <v>74</v>
      </c>
      <c r="J12" s="136">
        <v>1328501.68325</v>
      </c>
    </row>
    <row r="13" spans="1:11" x14ac:dyDescent="0.3">
      <c r="A13" s="127" t="s">
        <v>41</v>
      </c>
      <c r="B13" s="128" t="s">
        <v>49</v>
      </c>
      <c r="C13" s="128" t="s">
        <v>52</v>
      </c>
      <c r="D13" s="129">
        <v>41760</v>
      </c>
      <c r="E13" s="130">
        <f t="shared" si="0"/>
        <v>5</v>
      </c>
      <c r="F13" s="130" t="s">
        <v>50</v>
      </c>
      <c r="G13" s="128" t="s">
        <v>72</v>
      </c>
      <c r="H13" s="128" t="s">
        <v>73</v>
      </c>
      <c r="I13" s="128" t="s">
        <v>74</v>
      </c>
      <c r="J13" s="131">
        <v>1344117.2814999998</v>
      </c>
    </row>
    <row r="14" spans="1:11" x14ac:dyDescent="0.3">
      <c r="A14" s="132" t="s">
        <v>41</v>
      </c>
      <c r="B14" s="133" t="s">
        <v>49</v>
      </c>
      <c r="C14" s="133" t="s">
        <v>52</v>
      </c>
      <c r="D14" s="134">
        <v>41791</v>
      </c>
      <c r="E14" s="135">
        <f t="shared" si="0"/>
        <v>6</v>
      </c>
      <c r="F14" s="135" t="s">
        <v>50</v>
      </c>
      <c r="G14" s="133" t="s">
        <v>72</v>
      </c>
      <c r="H14" s="133" t="s">
        <v>73</v>
      </c>
      <c r="I14" s="133" t="s">
        <v>74</v>
      </c>
      <c r="J14" s="136">
        <v>1291609.1335</v>
      </c>
    </row>
    <row r="15" spans="1:11" x14ac:dyDescent="0.3">
      <c r="A15" s="127" t="s">
        <v>41</v>
      </c>
      <c r="B15" s="128" t="s">
        <v>49</v>
      </c>
      <c r="C15" s="128" t="s">
        <v>52</v>
      </c>
      <c r="D15" s="129">
        <v>41456</v>
      </c>
      <c r="E15" s="130">
        <f t="shared" si="0"/>
        <v>7</v>
      </c>
      <c r="F15" s="130" t="s">
        <v>50</v>
      </c>
      <c r="G15" s="128" t="s">
        <v>72</v>
      </c>
      <c r="H15" s="128" t="s">
        <v>75</v>
      </c>
      <c r="I15" s="128" t="s">
        <v>74</v>
      </c>
      <c r="J15" s="131">
        <v>1620947.9516999999</v>
      </c>
    </row>
    <row r="16" spans="1:11" x14ac:dyDescent="0.3">
      <c r="A16" s="132" t="s">
        <v>41</v>
      </c>
      <c r="B16" s="133" t="s">
        <v>49</v>
      </c>
      <c r="C16" s="133" t="s">
        <v>52</v>
      </c>
      <c r="D16" s="134">
        <v>41487</v>
      </c>
      <c r="E16" s="135">
        <f t="shared" si="0"/>
        <v>8</v>
      </c>
      <c r="F16" s="135" t="s">
        <v>50</v>
      </c>
      <c r="G16" s="133" t="s">
        <v>72</v>
      </c>
      <c r="H16" s="133" t="s">
        <v>75</v>
      </c>
      <c r="I16" s="133" t="s">
        <v>74</v>
      </c>
      <c r="J16" s="136">
        <v>1561225.710275</v>
      </c>
    </row>
    <row r="17" spans="1:10" x14ac:dyDescent="0.3">
      <c r="A17" s="127" t="s">
        <v>41</v>
      </c>
      <c r="B17" s="128" t="s">
        <v>49</v>
      </c>
      <c r="C17" s="128" t="s">
        <v>52</v>
      </c>
      <c r="D17" s="129">
        <v>41518</v>
      </c>
      <c r="E17" s="130">
        <f t="shared" si="0"/>
        <v>9</v>
      </c>
      <c r="F17" s="130" t="s">
        <v>50</v>
      </c>
      <c r="G17" s="128" t="s">
        <v>72</v>
      </c>
      <c r="H17" s="128" t="s">
        <v>75</v>
      </c>
      <c r="I17" s="128" t="s">
        <v>74</v>
      </c>
      <c r="J17" s="131">
        <v>1441740.531</v>
      </c>
    </row>
    <row r="18" spans="1:10" x14ac:dyDescent="0.3">
      <c r="A18" s="132" t="s">
        <v>41</v>
      </c>
      <c r="B18" s="133" t="s">
        <v>49</v>
      </c>
      <c r="C18" s="133" t="s">
        <v>52</v>
      </c>
      <c r="D18" s="134">
        <v>41548</v>
      </c>
      <c r="E18" s="135">
        <f t="shared" si="0"/>
        <v>10</v>
      </c>
      <c r="F18" s="135" t="s">
        <v>50</v>
      </c>
      <c r="G18" s="133" t="s">
        <v>72</v>
      </c>
      <c r="H18" s="133" t="s">
        <v>75</v>
      </c>
      <c r="I18" s="133" t="s">
        <v>74</v>
      </c>
      <c r="J18" s="136">
        <v>1431127.2052</v>
      </c>
    </row>
    <row r="19" spans="1:10" x14ac:dyDescent="0.3">
      <c r="A19" s="127" t="s">
        <v>41</v>
      </c>
      <c r="B19" s="128" t="s">
        <v>49</v>
      </c>
      <c r="C19" s="128" t="s">
        <v>52</v>
      </c>
      <c r="D19" s="129">
        <v>41579</v>
      </c>
      <c r="E19" s="130">
        <f t="shared" si="0"/>
        <v>11</v>
      </c>
      <c r="F19" s="130" t="s">
        <v>50</v>
      </c>
      <c r="G19" s="128" t="s">
        <v>72</v>
      </c>
      <c r="H19" s="128" t="s">
        <v>75</v>
      </c>
      <c r="I19" s="128" t="s">
        <v>74</v>
      </c>
      <c r="J19" s="131">
        <v>1511205.1492999999</v>
      </c>
    </row>
    <row r="20" spans="1:10" x14ac:dyDescent="0.3">
      <c r="A20" s="132" t="s">
        <v>41</v>
      </c>
      <c r="B20" s="133" t="s">
        <v>49</v>
      </c>
      <c r="C20" s="133" t="s">
        <v>52</v>
      </c>
      <c r="D20" s="134">
        <v>41609</v>
      </c>
      <c r="E20" s="135">
        <f t="shared" si="0"/>
        <v>12</v>
      </c>
      <c r="F20" s="135" t="s">
        <v>50</v>
      </c>
      <c r="G20" s="133" t="s">
        <v>72</v>
      </c>
      <c r="H20" s="133" t="s">
        <v>75</v>
      </c>
      <c r="I20" s="133" t="s">
        <v>74</v>
      </c>
      <c r="J20" s="136">
        <v>1474685.3409750003</v>
      </c>
    </row>
    <row r="21" spans="1:10" x14ac:dyDescent="0.3">
      <c r="A21" s="127" t="s">
        <v>41</v>
      </c>
      <c r="B21" s="128" t="s">
        <v>49</v>
      </c>
      <c r="C21" s="128" t="s">
        <v>52</v>
      </c>
      <c r="D21" s="129">
        <v>41640</v>
      </c>
      <c r="E21" s="130">
        <f t="shared" si="0"/>
        <v>1</v>
      </c>
      <c r="F21" s="130" t="s">
        <v>50</v>
      </c>
      <c r="G21" s="128" t="s">
        <v>72</v>
      </c>
      <c r="H21" s="128" t="s">
        <v>75</v>
      </c>
      <c r="I21" s="128" t="s">
        <v>74</v>
      </c>
      <c r="J21" s="131">
        <v>2143858.8074749997</v>
      </c>
    </row>
    <row r="22" spans="1:10" x14ac:dyDescent="0.3">
      <c r="A22" s="132" t="s">
        <v>41</v>
      </c>
      <c r="B22" s="133" t="s">
        <v>49</v>
      </c>
      <c r="C22" s="133" t="s">
        <v>52</v>
      </c>
      <c r="D22" s="134">
        <v>41671</v>
      </c>
      <c r="E22" s="135">
        <f t="shared" si="0"/>
        <v>2</v>
      </c>
      <c r="F22" s="135" t="s">
        <v>50</v>
      </c>
      <c r="G22" s="133" t="s">
        <v>72</v>
      </c>
      <c r="H22" s="133" t="s">
        <v>75</v>
      </c>
      <c r="I22" s="133" t="s">
        <v>74</v>
      </c>
      <c r="J22" s="136">
        <v>1897677.8667000001</v>
      </c>
    </row>
    <row r="23" spans="1:10" x14ac:dyDescent="0.3">
      <c r="A23" s="127" t="s">
        <v>41</v>
      </c>
      <c r="B23" s="128" t="s">
        <v>49</v>
      </c>
      <c r="C23" s="128" t="s">
        <v>52</v>
      </c>
      <c r="D23" s="129">
        <v>41699</v>
      </c>
      <c r="E23" s="130">
        <f t="shared" si="0"/>
        <v>3</v>
      </c>
      <c r="F23" s="130" t="s">
        <v>50</v>
      </c>
      <c r="G23" s="128" t="s">
        <v>72</v>
      </c>
      <c r="H23" s="128" t="s">
        <v>75</v>
      </c>
      <c r="I23" s="128" t="s">
        <v>74</v>
      </c>
      <c r="J23" s="131">
        <v>2000029.4814499998</v>
      </c>
    </row>
    <row r="24" spans="1:10" x14ac:dyDescent="0.3">
      <c r="A24" s="132" t="s">
        <v>41</v>
      </c>
      <c r="B24" s="133" t="s">
        <v>49</v>
      </c>
      <c r="C24" s="133" t="s">
        <v>52</v>
      </c>
      <c r="D24" s="134">
        <v>41730</v>
      </c>
      <c r="E24" s="135">
        <f t="shared" si="0"/>
        <v>4</v>
      </c>
      <c r="F24" s="135" t="s">
        <v>50</v>
      </c>
      <c r="G24" s="133" t="s">
        <v>72</v>
      </c>
      <c r="H24" s="133" t="s">
        <v>75</v>
      </c>
      <c r="I24" s="133" t="s">
        <v>74</v>
      </c>
      <c r="J24" s="136">
        <v>1461351.8515750002</v>
      </c>
    </row>
    <row r="25" spans="1:10" x14ac:dyDescent="0.3">
      <c r="A25" s="127" t="s">
        <v>41</v>
      </c>
      <c r="B25" s="128" t="s">
        <v>49</v>
      </c>
      <c r="C25" s="128" t="s">
        <v>52</v>
      </c>
      <c r="D25" s="129">
        <v>41760</v>
      </c>
      <c r="E25" s="130">
        <f t="shared" si="0"/>
        <v>5</v>
      </c>
      <c r="F25" s="130" t="s">
        <v>50</v>
      </c>
      <c r="G25" s="128" t="s">
        <v>72</v>
      </c>
      <c r="H25" s="128" t="s">
        <v>75</v>
      </c>
      <c r="I25" s="128" t="s">
        <v>74</v>
      </c>
      <c r="J25" s="131">
        <v>1478529.0096499999</v>
      </c>
    </row>
    <row r="26" spans="1:10" x14ac:dyDescent="0.3">
      <c r="A26" s="132" t="s">
        <v>41</v>
      </c>
      <c r="B26" s="133" t="s">
        <v>49</v>
      </c>
      <c r="C26" s="133" t="s">
        <v>52</v>
      </c>
      <c r="D26" s="134">
        <v>41791</v>
      </c>
      <c r="E26" s="135">
        <f t="shared" si="0"/>
        <v>6</v>
      </c>
      <c r="F26" s="135" t="s">
        <v>50</v>
      </c>
      <c r="G26" s="133" t="s">
        <v>72</v>
      </c>
      <c r="H26" s="133" t="s">
        <v>75</v>
      </c>
      <c r="I26" s="133" t="s">
        <v>74</v>
      </c>
      <c r="J26" s="136">
        <v>1420770.04685</v>
      </c>
    </row>
    <row r="27" spans="1:10" x14ac:dyDescent="0.3">
      <c r="A27" s="127" t="s">
        <v>41</v>
      </c>
      <c r="B27" s="128" t="s">
        <v>49</v>
      </c>
      <c r="C27" s="128" t="s">
        <v>52</v>
      </c>
      <c r="D27" s="129">
        <v>41456</v>
      </c>
      <c r="E27" s="130">
        <f t="shared" si="0"/>
        <v>7</v>
      </c>
      <c r="F27" s="130" t="s">
        <v>50</v>
      </c>
      <c r="G27" s="128" t="s">
        <v>76</v>
      </c>
      <c r="H27" s="128" t="s">
        <v>73</v>
      </c>
      <c r="I27" s="128" t="s">
        <v>74</v>
      </c>
      <c r="J27" s="131">
        <v>567331.78309499996</v>
      </c>
    </row>
    <row r="28" spans="1:10" x14ac:dyDescent="0.3">
      <c r="A28" s="132" t="s">
        <v>41</v>
      </c>
      <c r="B28" s="133" t="s">
        <v>49</v>
      </c>
      <c r="C28" s="133" t="s">
        <v>52</v>
      </c>
      <c r="D28" s="134">
        <v>41487</v>
      </c>
      <c r="E28" s="135">
        <f t="shared" si="0"/>
        <v>8</v>
      </c>
      <c r="F28" s="135" t="s">
        <v>50</v>
      </c>
      <c r="G28" s="133" t="s">
        <v>76</v>
      </c>
      <c r="H28" s="133" t="s">
        <v>73</v>
      </c>
      <c r="I28" s="133" t="s">
        <v>74</v>
      </c>
      <c r="J28" s="136">
        <v>546428.99859624996</v>
      </c>
    </row>
    <row r="29" spans="1:10" x14ac:dyDescent="0.3">
      <c r="A29" s="127" t="s">
        <v>41</v>
      </c>
      <c r="B29" s="128" t="s">
        <v>49</v>
      </c>
      <c r="C29" s="128" t="s">
        <v>52</v>
      </c>
      <c r="D29" s="129">
        <v>41518</v>
      </c>
      <c r="E29" s="130">
        <f t="shared" si="0"/>
        <v>9</v>
      </c>
      <c r="F29" s="130" t="s">
        <v>50</v>
      </c>
      <c r="G29" s="128" t="s">
        <v>76</v>
      </c>
      <c r="H29" s="128" t="s">
        <v>73</v>
      </c>
      <c r="I29" s="128" t="s">
        <v>74</v>
      </c>
      <c r="J29" s="131">
        <v>504609.18584999995</v>
      </c>
    </row>
    <row r="30" spans="1:10" x14ac:dyDescent="0.3">
      <c r="A30" s="132" t="s">
        <v>41</v>
      </c>
      <c r="B30" s="133" t="s">
        <v>49</v>
      </c>
      <c r="C30" s="133" t="s">
        <v>52</v>
      </c>
      <c r="D30" s="134">
        <v>41548</v>
      </c>
      <c r="E30" s="135">
        <f t="shared" si="0"/>
        <v>10</v>
      </c>
      <c r="F30" s="135" t="s">
        <v>50</v>
      </c>
      <c r="G30" s="133" t="s">
        <v>76</v>
      </c>
      <c r="H30" s="133" t="s">
        <v>73</v>
      </c>
      <c r="I30" s="133" t="s">
        <v>74</v>
      </c>
      <c r="J30" s="136">
        <v>500894.52181999997</v>
      </c>
    </row>
    <row r="31" spans="1:10" x14ac:dyDescent="0.3">
      <c r="A31" s="127" t="s">
        <v>41</v>
      </c>
      <c r="B31" s="128" t="s">
        <v>49</v>
      </c>
      <c r="C31" s="128" t="s">
        <v>52</v>
      </c>
      <c r="D31" s="129">
        <v>41579</v>
      </c>
      <c r="E31" s="130">
        <f t="shared" si="0"/>
        <v>11</v>
      </c>
      <c r="F31" s="130" t="s">
        <v>50</v>
      </c>
      <c r="G31" s="128" t="s">
        <v>76</v>
      </c>
      <c r="H31" s="128" t="s">
        <v>73</v>
      </c>
      <c r="I31" s="128" t="s">
        <v>74</v>
      </c>
      <c r="J31" s="131">
        <v>528921.80225499999</v>
      </c>
    </row>
    <row r="32" spans="1:10" x14ac:dyDescent="0.3">
      <c r="A32" s="132" t="s">
        <v>41</v>
      </c>
      <c r="B32" s="133" t="s">
        <v>49</v>
      </c>
      <c r="C32" s="133" t="s">
        <v>52</v>
      </c>
      <c r="D32" s="134">
        <v>41609</v>
      </c>
      <c r="E32" s="135">
        <f t="shared" si="0"/>
        <v>12</v>
      </c>
      <c r="F32" s="135" t="s">
        <v>50</v>
      </c>
      <c r="G32" s="133" t="s">
        <v>76</v>
      </c>
      <c r="H32" s="133" t="s">
        <v>73</v>
      </c>
      <c r="I32" s="133" t="s">
        <v>74</v>
      </c>
      <c r="J32" s="136">
        <v>516139.86934125004</v>
      </c>
    </row>
    <row r="33" spans="1:10" x14ac:dyDescent="0.3">
      <c r="A33" s="127" t="s">
        <v>41</v>
      </c>
      <c r="B33" s="128" t="s">
        <v>49</v>
      </c>
      <c r="C33" s="128" t="s">
        <v>52</v>
      </c>
      <c r="D33" s="129">
        <v>41640</v>
      </c>
      <c r="E33" s="130">
        <f t="shared" si="0"/>
        <v>1</v>
      </c>
      <c r="F33" s="130" t="s">
        <v>50</v>
      </c>
      <c r="G33" s="128" t="s">
        <v>76</v>
      </c>
      <c r="H33" s="128" t="s">
        <v>73</v>
      </c>
      <c r="I33" s="128" t="s">
        <v>74</v>
      </c>
      <c r="J33" s="131">
        <v>750350.5826162498</v>
      </c>
    </row>
    <row r="34" spans="1:10" x14ac:dyDescent="0.3">
      <c r="A34" s="132" t="s">
        <v>41</v>
      </c>
      <c r="B34" s="133" t="s">
        <v>49</v>
      </c>
      <c r="C34" s="133" t="s">
        <v>52</v>
      </c>
      <c r="D34" s="134">
        <v>41671</v>
      </c>
      <c r="E34" s="135">
        <f t="shared" si="0"/>
        <v>2</v>
      </c>
      <c r="F34" s="135" t="s">
        <v>50</v>
      </c>
      <c r="G34" s="133" t="s">
        <v>76</v>
      </c>
      <c r="H34" s="133" t="s">
        <v>73</v>
      </c>
      <c r="I34" s="133" t="s">
        <v>74</v>
      </c>
      <c r="J34" s="136">
        <v>664187.25334499998</v>
      </c>
    </row>
    <row r="35" spans="1:10" x14ac:dyDescent="0.3">
      <c r="A35" s="127" t="s">
        <v>41</v>
      </c>
      <c r="B35" s="128" t="s">
        <v>49</v>
      </c>
      <c r="C35" s="128" t="s">
        <v>52</v>
      </c>
      <c r="D35" s="129">
        <v>41699</v>
      </c>
      <c r="E35" s="130">
        <f t="shared" si="0"/>
        <v>3</v>
      </c>
      <c r="F35" s="130" t="s">
        <v>50</v>
      </c>
      <c r="G35" s="128" t="s">
        <v>76</v>
      </c>
      <c r="H35" s="128" t="s">
        <v>73</v>
      </c>
      <c r="I35" s="128" t="s">
        <v>74</v>
      </c>
      <c r="J35" s="131">
        <v>700010.31850749988</v>
      </c>
    </row>
    <row r="36" spans="1:10" x14ac:dyDescent="0.3">
      <c r="A36" s="132" t="s">
        <v>41</v>
      </c>
      <c r="B36" s="133" t="s">
        <v>49</v>
      </c>
      <c r="C36" s="133" t="s">
        <v>52</v>
      </c>
      <c r="D36" s="134">
        <v>41730</v>
      </c>
      <c r="E36" s="135">
        <f t="shared" si="0"/>
        <v>4</v>
      </c>
      <c r="F36" s="135" t="s">
        <v>50</v>
      </c>
      <c r="G36" s="133" t="s">
        <v>76</v>
      </c>
      <c r="H36" s="133" t="s">
        <v>73</v>
      </c>
      <c r="I36" s="133" t="s">
        <v>74</v>
      </c>
      <c r="J36" s="136">
        <v>511473.14805125003</v>
      </c>
    </row>
    <row r="37" spans="1:10" x14ac:dyDescent="0.3">
      <c r="A37" s="127" t="s">
        <v>41</v>
      </c>
      <c r="B37" s="128" t="s">
        <v>49</v>
      </c>
      <c r="C37" s="128" t="s">
        <v>52</v>
      </c>
      <c r="D37" s="129">
        <v>41760</v>
      </c>
      <c r="E37" s="130">
        <f t="shared" si="0"/>
        <v>5</v>
      </c>
      <c r="F37" s="130" t="s">
        <v>50</v>
      </c>
      <c r="G37" s="128" t="s">
        <v>76</v>
      </c>
      <c r="H37" s="128" t="s">
        <v>73</v>
      </c>
      <c r="I37" s="128" t="s">
        <v>74</v>
      </c>
      <c r="J37" s="131">
        <v>517485.15337749996</v>
      </c>
    </row>
    <row r="38" spans="1:10" x14ac:dyDescent="0.3">
      <c r="A38" s="132" t="s">
        <v>41</v>
      </c>
      <c r="B38" s="133" t="s">
        <v>49</v>
      </c>
      <c r="C38" s="133" t="s">
        <v>52</v>
      </c>
      <c r="D38" s="134">
        <v>41791</v>
      </c>
      <c r="E38" s="135">
        <f t="shared" si="0"/>
        <v>6</v>
      </c>
      <c r="F38" s="135" t="s">
        <v>50</v>
      </c>
      <c r="G38" s="133" t="s">
        <v>76</v>
      </c>
      <c r="H38" s="133" t="s">
        <v>73</v>
      </c>
      <c r="I38" s="133" t="s">
        <v>74</v>
      </c>
      <c r="J38" s="136">
        <v>497269.5163975</v>
      </c>
    </row>
    <row r="39" spans="1:10" x14ac:dyDescent="0.3">
      <c r="A39" s="127" t="s">
        <v>41</v>
      </c>
      <c r="B39" s="128" t="s">
        <v>49</v>
      </c>
      <c r="C39" s="128" t="s">
        <v>52</v>
      </c>
      <c r="D39" s="129">
        <v>41456</v>
      </c>
      <c r="E39" s="130">
        <f t="shared" si="0"/>
        <v>7</v>
      </c>
      <c r="F39" s="130" t="s">
        <v>50</v>
      </c>
      <c r="G39" s="128" t="s">
        <v>76</v>
      </c>
      <c r="H39" s="128" t="s">
        <v>75</v>
      </c>
      <c r="I39" s="128" t="s">
        <v>74</v>
      </c>
      <c r="J39" s="131">
        <v>955954.05451507494</v>
      </c>
    </row>
    <row r="40" spans="1:10" x14ac:dyDescent="0.3">
      <c r="A40" s="132" t="s">
        <v>41</v>
      </c>
      <c r="B40" s="133" t="s">
        <v>49</v>
      </c>
      <c r="C40" s="133" t="s">
        <v>52</v>
      </c>
      <c r="D40" s="134">
        <v>41487</v>
      </c>
      <c r="E40" s="135">
        <f t="shared" si="0"/>
        <v>8</v>
      </c>
      <c r="F40" s="135" t="s">
        <v>50</v>
      </c>
      <c r="G40" s="133" t="s">
        <v>76</v>
      </c>
      <c r="H40" s="133" t="s">
        <v>75</v>
      </c>
      <c r="I40" s="133" t="s">
        <v>74</v>
      </c>
      <c r="J40" s="136">
        <v>920732.86263468117</v>
      </c>
    </row>
    <row r="41" spans="1:10" x14ac:dyDescent="0.3">
      <c r="A41" s="127" t="s">
        <v>41</v>
      </c>
      <c r="B41" s="128" t="s">
        <v>49</v>
      </c>
      <c r="C41" s="128" t="s">
        <v>52</v>
      </c>
      <c r="D41" s="129">
        <v>41518</v>
      </c>
      <c r="E41" s="130">
        <f t="shared" si="0"/>
        <v>9</v>
      </c>
      <c r="F41" s="130" t="s">
        <v>50</v>
      </c>
      <c r="G41" s="128" t="s">
        <v>76</v>
      </c>
      <c r="H41" s="128" t="s">
        <v>75</v>
      </c>
      <c r="I41" s="128" t="s">
        <v>74</v>
      </c>
      <c r="J41" s="131">
        <v>850266.47815724998</v>
      </c>
    </row>
    <row r="42" spans="1:10" x14ac:dyDescent="0.3">
      <c r="A42" s="132" t="s">
        <v>41</v>
      </c>
      <c r="B42" s="133" t="s">
        <v>49</v>
      </c>
      <c r="C42" s="133" t="s">
        <v>52</v>
      </c>
      <c r="D42" s="134">
        <v>41548</v>
      </c>
      <c r="E42" s="135">
        <f t="shared" si="0"/>
        <v>10</v>
      </c>
      <c r="F42" s="135" t="s">
        <v>50</v>
      </c>
      <c r="G42" s="133" t="s">
        <v>76</v>
      </c>
      <c r="H42" s="133" t="s">
        <v>75</v>
      </c>
      <c r="I42" s="133" t="s">
        <v>74</v>
      </c>
      <c r="J42" s="136">
        <v>844007.26926670002</v>
      </c>
    </row>
    <row r="43" spans="1:10" x14ac:dyDescent="0.3">
      <c r="A43" s="127" t="s">
        <v>41</v>
      </c>
      <c r="B43" s="128" t="s">
        <v>49</v>
      </c>
      <c r="C43" s="128" t="s">
        <v>52</v>
      </c>
      <c r="D43" s="129">
        <v>41579</v>
      </c>
      <c r="E43" s="130">
        <f t="shared" si="0"/>
        <v>11</v>
      </c>
      <c r="F43" s="130" t="s">
        <v>50</v>
      </c>
      <c r="G43" s="128" t="s">
        <v>76</v>
      </c>
      <c r="H43" s="128" t="s">
        <v>75</v>
      </c>
      <c r="I43" s="128" t="s">
        <v>74</v>
      </c>
      <c r="J43" s="131">
        <v>891233.23679967504</v>
      </c>
    </row>
    <row r="44" spans="1:10" x14ac:dyDescent="0.3">
      <c r="A44" s="132" t="s">
        <v>41</v>
      </c>
      <c r="B44" s="133" t="s">
        <v>49</v>
      </c>
      <c r="C44" s="133" t="s">
        <v>52</v>
      </c>
      <c r="D44" s="134">
        <v>41609</v>
      </c>
      <c r="E44" s="135">
        <f t="shared" si="0"/>
        <v>12</v>
      </c>
      <c r="F44" s="135" t="s">
        <v>50</v>
      </c>
      <c r="G44" s="133" t="s">
        <v>76</v>
      </c>
      <c r="H44" s="133" t="s">
        <v>75</v>
      </c>
      <c r="I44" s="133" t="s">
        <v>74</v>
      </c>
      <c r="J44" s="136">
        <v>869695.6798400064</v>
      </c>
    </row>
    <row r="45" spans="1:10" x14ac:dyDescent="0.3">
      <c r="A45" s="127" t="s">
        <v>41</v>
      </c>
      <c r="B45" s="128" t="s">
        <v>49</v>
      </c>
      <c r="C45" s="128" t="s">
        <v>52</v>
      </c>
      <c r="D45" s="129">
        <v>41640</v>
      </c>
      <c r="E45" s="130">
        <f t="shared" si="0"/>
        <v>1</v>
      </c>
      <c r="F45" s="130" t="s">
        <v>50</v>
      </c>
      <c r="G45" s="128" t="s">
        <v>76</v>
      </c>
      <c r="H45" s="128" t="s">
        <v>75</v>
      </c>
      <c r="I45" s="128" t="s">
        <v>74</v>
      </c>
      <c r="J45" s="131">
        <v>1264340.7317083809</v>
      </c>
    </row>
    <row r="46" spans="1:10" x14ac:dyDescent="0.3">
      <c r="A46" s="132" t="s">
        <v>41</v>
      </c>
      <c r="B46" s="133" t="s">
        <v>49</v>
      </c>
      <c r="C46" s="133" t="s">
        <v>52</v>
      </c>
      <c r="D46" s="134">
        <v>41671</v>
      </c>
      <c r="E46" s="135">
        <f t="shared" si="0"/>
        <v>2</v>
      </c>
      <c r="F46" s="135" t="s">
        <v>50</v>
      </c>
      <c r="G46" s="133" t="s">
        <v>76</v>
      </c>
      <c r="H46" s="133" t="s">
        <v>75</v>
      </c>
      <c r="I46" s="133" t="s">
        <v>74</v>
      </c>
      <c r="J46" s="136">
        <v>1119155.521886325</v>
      </c>
    </row>
    <row r="47" spans="1:10" x14ac:dyDescent="0.3">
      <c r="A47" s="127" t="s">
        <v>41</v>
      </c>
      <c r="B47" s="128" t="s">
        <v>49</v>
      </c>
      <c r="C47" s="128" t="s">
        <v>52</v>
      </c>
      <c r="D47" s="129">
        <v>41699</v>
      </c>
      <c r="E47" s="130">
        <f t="shared" si="0"/>
        <v>3</v>
      </c>
      <c r="F47" s="130" t="s">
        <v>50</v>
      </c>
      <c r="G47" s="128" t="s">
        <v>76</v>
      </c>
      <c r="H47" s="128" t="s">
        <v>75</v>
      </c>
      <c r="I47" s="128" t="s">
        <v>74</v>
      </c>
      <c r="J47" s="131">
        <v>1179517.3866851374</v>
      </c>
    </row>
    <row r="48" spans="1:10" x14ac:dyDescent="0.3">
      <c r="A48" s="132" t="s">
        <v>41</v>
      </c>
      <c r="B48" s="133" t="s">
        <v>49</v>
      </c>
      <c r="C48" s="133" t="s">
        <v>52</v>
      </c>
      <c r="D48" s="134">
        <v>41730</v>
      </c>
      <c r="E48" s="135">
        <f t="shared" si="0"/>
        <v>4</v>
      </c>
      <c r="F48" s="135" t="s">
        <v>50</v>
      </c>
      <c r="G48" s="133" t="s">
        <v>76</v>
      </c>
      <c r="H48" s="133" t="s">
        <v>75</v>
      </c>
      <c r="I48" s="133" t="s">
        <v>74</v>
      </c>
      <c r="J48" s="136">
        <v>861832.25446635636</v>
      </c>
    </row>
    <row r="49" spans="1:10" x14ac:dyDescent="0.3">
      <c r="A49" s="127" t="s">
        <v>41</v>
      </c>
      <c r="B49" s="128" t="s">
        <v>49</v>
      </c>
      <c r="C49" s="128" t="s">
        <v>52</v>
      </c>
      <c r="D49" s="129">
        <v>41760</v>
      </c>
      <c r="E49" s="130">
        <f t="shared" si="0"/>
        <v>5</v>
      </c>
      <c r="F49" s="130" t="s">
        <v>50</v>
      </c>
      <c r="G49" s="128" t="s">
        <v>76</v>
      </c>
      <c r="H49" s="128" t="s">
        <v>75</v>
      </c>
      <c r="I49" s="128" t="s">
        <v>74</v>
      </c>
      <c r="J49" s="131">
        <v>871962.48344108742</v>
      </c>
    </row>
    <row r="50" spans="1:10" x14ac:dyDescent="0.3">
      <c r="A50" s="132" t="s">
        <v>41</v>
      </c>
      <c r="B50" s="133" t="s">
        <v>49</v>
      </c>
      <c r="C50" s="133" t="s">
        <v>52</v>
      </c>
      <c r="D50" s="134">
        <v>41791</v>
      </c>
      <c r="E50" s="135">
        <f t="shared" si="0"/>
        <v>6</v>
      </c>
      <c r="F50" s="135" t="s">
        <v>50</v>
      </c>
      <c r="G50" s="133" t="s">
        <v>76</v>
      </c>
      <c r="H50" s="133" t="s">
        <v>75</v>
      </c>
      <c r="I50" s="133" t="s">
        <v>74</v>
      </c>
      <c r="J50" s="136">
        <v>837899.13512978749</v>
      </c>
    </row>
    <row r="51" spans="1:10" x14ac:dyDescent="0.3">
      <c r="A51" s="127" t="s">
        <v>41</v>
      </c>
      <c r="B51" s="128" t="s">
        <v>49</v>
      </c>
      <c r="C51" s="128" t="s">
        <v>52</v>
      </c>
      <c r="D51" s="129">
        <v>41456</v>
      </c>
      <c r="E51" s="130">
        <f t="shared" si="0"/>
        <v>7</v>
      </c>
      <c r="F51" s="130" t="s">
        <v>50</v>
      </c>
      <c r="G51" s="128" t="s">
        <v>77</v>
      </c>
      <c r="H51" s="128" t="s">
        <v>73</v>
      </c>
      <c r="I51" s="128" t="s">
        <v>74</v>
      </c>
      <c r="J51" s="131">
        <v>1296758.36136</v>
      </c>
    </row>
    <row r="52" spans="1:10" x14ac:dyDescent="0.3">
      <c r="A52" s="132" t="s">
        <v>41</v>
      </c>
      <c r="B52" s="133" t="s">
        <v>49</v>
      </c>
      <c r="C52" s="133" t="s">
        <v>52</v>
      </c>
      <c r="D52" s="134">
        <v>41487</v>
      </c>
      <c r="E52" s="135">
        <f t="shared" si="0"/>
        <v>8</v>
      </c>
      <c r="F52" s="135" t="s">
        <v>50</v>
      </c>
      <c r="G52" s="133" t="s">
        <v>77</v>
      </c>
      <c r="H52" s="133" t="s">
        <v>73</v>
      </c>
      <c r="I52" s="133" t="s">
        <v>74</v>
      </c>
      <c r="J52" s="136">
        <v>1248980.56822</v>
      </c>
    </row>
    <row r="53" spans="1:10" x14ac:dyDescent="0.3">
      <c r="A53" s="127" t="s">
        <v>41</v>
      </c>
      <c r="B53" s="128" t="s">
        <v>49</v>
      </c>
      <c r="C53" s="128" t="s">
        <v>52</v>
      </c>
      <c r="D53" s="129">
        <v>41518</v>
      </c>
      <c r="E53" s="130">
        <f t="shared" si="0"/>
        <v>9</v>
      </c>
      <c r="F53" s="130" t="s">
        <v>50</v>
      </c>
      <c r="G53" s="128" t="s">
        <v>77</v>
      </c>
      <c r="H53" s="128" t="s">
        <v>73</v>
      </c>
      <c r="I53" s="128" t="s">
        <v>74</v>
      </c>
      <c r="J53" s="131">
        <v>1153392.4247999999</v>
      </c>
    </row>
    <row r="54" spans="1:10" x14ac:dyDescent="0.3">
      <c r="A54" s="132" t="s">
        <v>41</v>
      </c>
      <c r="B54" s="133" t="s">
        <v>49</v>
      </c>
      <c r="C54" s="133" t="s">
        <v>52</v>
      </c>
      <c r="D54" s="134">
        <v>41548</v>
      </c>
      <c r="E54" s="135">
        <f t="shared" si="0"/>
        <v>10</v>
      </c>
      <c r="F54" s="135" t="s">
        <v>50</v>
      </c>
      <c r="G54" s="133" t="s">
        <v>77</v>
      </c>
      <c r="H54" s="133" t="s">
        <v>73</v>
      </c>
      <c r="I54" s="133" t="s">
        <v>74</v>
      </c>
      <c r="J54" s="136">
        <v>1144901.76416</v>
      </c>
    </row>
    <row r="55" spans="1:10" x14ac:dyDescent="0.3">
      <c r="A55" s="127" t="s">
        <v>41</v>
      </c>
      <c r="B55" s="128" t="s">
        <v>49</v>
      </c>
      <c r="C55" s="128" t="s">
        <v>52</v>
      </c>
      <c r="D55" s="129">
        <v>41579</v>
      </c>
      <c r="E55" s="130">
        <f t="shared" si="0"/>
        <v>11</v>
      </c>
      <c r="F55" s="130" t="s">
        <v>50</v>
      </c>
      <c r="G55" s="128" t="s">
        <v>77</v>
      </c>
      <c r="H55" s="128" t="s">
        <v>73</v>
      </c>
      <c r="I55" s="128" t="s">
        <v>74</v>
      </c>
      <c r="J55" s="131">
        <v>1208964.11944</v>
      </c>
    </row>
    <row r="56" spans="1:10" x14ac:dyDescent="0.3">
      <c r="A56" s="132" t="s">
        <v>41</v>
      </c>
      <c r="B56" s="133" t="s">
        <v>49</v>
      </c>
      <c r="C56" s="133" t="s">
        <v>52</v>
      </c>
      <c r="D56" s="134">
        <v>41609</v>
      </c>
      <c r="E56" s="135">
        <f t="shared" si="0"/>
        <v>12</v>
      </c>
      <c r="F56" s="135" t="s">
        <v>50</v>
      </c>
      <c r="G56" s="133" t="s">
        <v>77</v>
      </c>
      <c r="H56" s="133" t="s">
        <v>73</v>
      </c>
      <c r="I56" s="133" t="s">
        <v>74</v>
      </c>
      <c r="J56" s="136">
        <v>1179748.2727800002</v>
      </c>
    </row>
    <row r="57" spans="1:10" x14ac:dyDescent="0.3">
      <c r="A57" s="127" t="s">
        <v>41</v>
      </c>
      <c r="B57" s="128" t="s">
        <v>49</v>
      </c>
      <c r="C57" s="128" t="s">
        <v>52</v>
      </c>
      <c r="D57" s="129">
        <v>41640</v>
      </c>
      <c r="E57" s="130">
        <f t="shared" si="0"/>
        <v>1</v>
      </c>
      <c r="F57" s="130" t="s">
        <v>50</v>
      </c>
      <c r="G57" s="128" t="s">
        <v>77</v>
      </c>
      <c r="H57" s="128" t="s">
        <v>73</v>
      </c>
      <c r="I57" s="128" t="s">
        <v>74</v>
      </c>
      <c r="J57" s="131">
        <v>1715087.0459799999</v>
      </c>
    </row>
    <row r="58" spans="1:10" x14ac:dyDescent="0.3">
      <c r="A58" s="132" t="s">
        <v>41</v>
      </c>
      <c r="B58" s="133" t="s">
        <v>49</v>
      </c>
      <c r="C58" s="133" t="s">
        <v>52</v>
      </c>
      <c r="D58" s="134">
        <v>41671</v>
      </c>
      <c r="E58" s="135">
        <f t="shared" si="0"/>
        <v>2</v>
      </c>
      <c r="F58" s="135" t="s">
        <v>50</v>
      </c>
      <c r="G58" s="133" t="s">
        <v>77</v>
      </c>
      <c r="H58" s="133" t="s">
        <v>73</v>
      </c>
      <c r="I58" s="133" t="s">
        <v>74</v>
      </c>
      <c r="J58" s="136">
        <v>1518142.2933600002</v>
      </c>
    </row>
    <row r="59" spans="1:10" x14ac:dyDescent="0.3">
      <c r="A59" s="127" t="s">
        <v>41</v>
      </c>
      <c r="B59" s="128" t="s">
        <v>49</v>
      </c>
      <c r="C59" s="128" t="s">
        <v>52</v>
      </c>
      <c r="D59" s="129">
        <v>41699</v>
      </c>
      <c r="E59" s="130">
        <f t="shared" si="0"/>
        <v>3</v>
      </c>
      <c r="F59" s="130" t="s">
        <v>50</v>
      </c>
      <c r="G59" s="128" t="s">
        <v>77</v>
      </c>
      <c r="H59" s="128" t="s">
        <v>73</v>
      </c>
      <c r="I59" s="128" t="s">
        <v>74</v>
      </c>
      <c r="J59" s="131">
        <v>1600023.58516</v>
      </c>
    </row>
    <row r="60" spans="1:10" x14ac:dyDescent="0.3">
      <c r="A60" s="132" t="s">
        <v>41</v>
      </c>
      <c r="B60" s="133" t="s">
        <v>49</v>
      </c>
      <c r="C60" s="133" t="s">
        <v>52</v>
      </c>
      <c r="D60" s="134">
        <v>41730</v>
      </c>
      <c r="E60" s="135">
        <f t="shared" si="0"/>
        <v>4</v>
      </c>
      <c r="F60" s="135" t="s">
        <v>50</v>
      </c>
      <c r="G60" s="133" t="s">
        <v>77</v>
      </c>
      <c r="H60" s="133" t="s">
        <v>73</v>
      </c>
      <c r="I60" s="133" t="s">
        <v>74</v>
      </c>
      <c r="J60" s="136">
        <v>1169081.4812600003</v>
      </c>
    </row>
    <row r="61" spans="1:10" x14ac:dyDescent="0.3">
      <c r="A61" s="127" t="s">
        <v>41</v>
      </c>
      <c r="B61" s="128" t="s">
        <v>49</v>
      </c>
      <c r="C61" s="128" t="s">
        <v>52</v>
      </c>
      <c r="D61" s="129">
        <v>41760</v>
      </c>
      <c r="E61" s="130">
        <f t="shared" si="0"/>
        <v>5</v>
      </c>
      <c r="F61" s="130" t="s">
        <v>50</v>
      </c>
      <c r="G61" s="128" t="s">
        <v>77</v>
      </c>
      <c r="H61" s="128" t="s">
        <v>73</v>
      </c>
      <c r="I61" s="128" t="s">
        <v>74</v>
      </c>
      <c r="J61" s="131">
        <v>1182823.2077200001</v>
      </c>
    </row>
    <row r="62" spans="1:10" x14ac:dyDescent="0.3">
      <c r="A62" s="132" t="s">
        <v>41</v>
      </c>
      <c r="B62" s="133" t="s">
        <v>49</v>
      </c>
      <c r="C62" s="133" t="s">
        <v>52</v>
      </c>
      <c r="D62" s="134">
        <v>41791</v>
      </c>
      <c r="E62" s="135">
        <f t="shared" si="0"/>
        <v>6</v>
      </c>
      <c r="F62" s="135" t="s">
        <v>50</v>
      </c>
      <c r="G62" s="133" t="s">
        <v>77</v>
      </c>
      <c r="H62" s="133" t="s">
        <v>73</v>
      </c>
      <c r="I62" s="133" t="s">
        <v>74</v>
      </c>
      <c r="J62" s="136">
        <v>1136616.0374800002</v>
      </c>
    </row>
    <row r="63" spans="1:10" x14ac:dyDescent="0.3">
      <c r="A63" s="127" t="s">
        <v>41</v>
      </c>
      <c r="B63" s="128" t="s">
        <v>49</v>
      </c>
      <c r="C63" s="128" t="s">
        <v>54</v>
      </c>
      <c r="D63" s="129">
        <v>41456</v>
      </c>
      <c r="E63" s="130">
        <f>MONTH(D63)</f>
        <v>7</v>
      </c>
      <c r="F63" s="130" t="s">
        <v>50</v>
      </c>
      <c r="G63" s="128" t="s">
        <v>72</v>
      </c>
      <c r="H63" s="128" t="s">
        <v>73</v>
      </c>
      <c r="I63" s="128" t="s">
        <v>74</v>
      </c>
      <c r="J63" s="131">
        <v>2406673.7462499999</v>
      </c>
    </row>
    <row r="64" spans="1:10" x14ac:dyDescent="0.3">
      <c r="A64" s="132" t="s">
        <v>41</v>
      </c>
      <c r="B64" s="133" t="s">
        <v>49</v>
      </c>
      <c r="C64" s="133" t="s">
        <v>54</v>
      </c>
      <c r="D64" s="134">
        <v>41487</v>
      </c>
      <c r="E64" s="135">
        <f t="shared" ref="E64:E122" si="1">MONTH(D64)</f>
        <v>8</v>
      </c>
      <c r="F64" s="135" t="s">
        <v>50</v>
      </c>
      <c r="G64" s="133" t="s">
        <v>72</v>
      </c>
      <c r="H64" s="133" t="s">
        <v>73</v>
      </c>
      <c r="I64" s="133" t="s">
        <v>74</v>
      </c>
      <c r="J64" s="136">
        <v>2028377.0049999999</v>
      </c>
    </row>
    <row r="65" spans="1:10" x14ac:dyDescent="0.3">
      <c r="A65" s="127" t="s">
        <v>41</v>
      </c>
      <c r="B65" s="128" t="s">
        <v>49</v>
      </c>
      <c r="C65" s="128" t="s">
        <v>54</v>
      </c>
      <c r="D65" s="129">
        <v>41518</v>
      </c>
      <c r="E65" s="130">
        <f t="shared" si="1"/>
        <v>9</v>
      </c>
      <c r="F65" s="130" t="s">
        <v>50</v>
      </c>
      <c r="G65" s="128" t="s">
        <v>72</v>
      </c>
      <c r="H65" s="128" t="s">
        <v>73</v>
      </c>
      <c r="I65" s="128" t="s">
        <v>74</v>
      </c>
      <c r="J65" s="131">
        <v>2241097.23875</v>
      </c>
    </row>
    <row r="66" spans="1:10" x14ac:dyDescent="0.3">
      <c r="A66" s="132" t="s">
        <v>41</v>
      </c>
      <c r="B66" s="133" t="s">
        <v>49</v>
      </c>
      <c r="C66" s="133" t="s">
        <v>54</v>
      </c>
      <c r="D66" s="134">
        <v>41548</v>
      </c>
      <c r="E66" s="135">
        <f t="shared" si="1"/>
        <v>10</v>
      </c>
      <c r="F66" s="135" t="s">
        <v>50</v>
      </c>
      <c r="G66" s="133" t="s">
        <v>72</v>
      </c>
      <c r="H66" s="133" t="s">
        <v>73</v>
      </c>
      <c r="I66" s="133" t="s">
        <v>74</v>
      </c>
      <c r="J66" s="136">
        <v>2104393.5099999998</v>
      </c>
    </row>
    <row r="67" spans="1:10" x14ac:dyDescent="0.3">
      <c r="A67" s="127" t="s">
        <v>41</v>
      </c>
      <c r="B67" s="128" t="s">
        <v>49</v>
      </c>
      <c r="C67" s="128" t="s">
        <v>54</v>
      </c>
      <c r="D67" s="129">
        <v>41579</v>
      </c>
      <c r="E67" s="130">
        <f t="shared" si="1"/>
        <v>11</v>
      </c>
      <c r="F67" s="130" t="s">
        <v>50</v>
      </c>
      <c r="G67" s="128" t="s">
        <v>72</v>
      </c>
      <c r="H67" s="128" t="s">
        <v>73</v>
      </c>
      <c r="I67" s="128" t="s">
        <v>74</v>
      </c>
      <c r="J67" s="131">
        <v>1921236.2224999999</v>
      </c>
    </row>
    <row r="68" spans="1:10" x14ac:dyDescent="0.3">
      <c r="A68" s="132" t="s">
        <v>41</v>
      </c>
      <c r="B68" s="133" t="s">
        <v>49</v>
      </c>
      <c r="C68" s="133" t="s">
        <v>54</v>
      </c>
      <c r="D68" s="134">
        <v>41609</v>
      </c>
      <c r="E68" s="135">
        <f t="shared" si="1"/>
        <v>12</v>
      </c>
      <c r="F68" s="135" t="s">
        <v>50</v>
      </c>
      <c r="G68" s="133" t="s">
        <v>72</v>
      </c>
      <c r="H68" s="133" t="s">
        <v>73</v>
      </c>
      <c r="I68" s="133" t="s">
        <v>74</v>
      </c>
      <c r="J68" s="136">
        <v>2161522.17</v>
      </c>
    </row>
    <row r="69" spans="1:10" x14ac:dyDescent="0.3">
      <c r="A69" s="127" t="s">
        <v>41</v>
      </c>
      <c r="B69" s="128" t="s">
        <v>49</v>
      </c>
      <c r="C69" s="128" t="s">
        <v>54</v>
      </c>
      <c r="D69" s="129">
        <v>41640</v>
      </c>
      <c r="E69" s="130">
        <f t="shared" si="1"/>
        <v>1</v>
      </c>
      <c r="F69" s="130" t="s">
        <v>50</v>
      </c>
      <c r="G69" s="128" t="s">
        <v>72</v>
      </c>
      <c r="H69" s="128" t="s">
        <v>73</v>
      </c>
      <c r="I69" s="128" t="s">
        <v>74</v>
      </c>
      <c r="J69" s="131">
        <v>3104730.2250000001</v>
      </c>
    </row>
    <row r="70" spans="1:10" x14ac:dyDescent="0.3">
      <c r="A70" s="132" t="s">
        <v>41</v>
      </c>
      <c r="B70" s="133" t="s">
        <v>49</v>
      </c>
      <c r="C70" s="133" t="s">
        <v>54</v>
      </c>
      <c r="D70" s="134">
        <v>41671</v>
      </c>
      <c r="E70" s="135">
        <f t="shared" si="1"/>
        <v>2</v>
      </c>
      <c r="F70" s="135" t="s">
        <v>50</v>
      </c>
      <c r="G70" s="133" t="s">
        <v>72</v>
      </c>
      <c r="H70" s="133" t="s">
        <v>73</v>
      </c>
      <c r="I70" s="133" t="s">
        <v>74</v>
      </c>
      <c r="J70" s="136">
        <v>2116798.7124999999</v>
      </c>
    </row>
    <row r="71" spans="1:10" x14ac:dyDescent="0.3">
      <c r="A71" s="127" t="s">
        <v>41</v>
      </c>
      <c r="B71" s="128" t="s">
        <v>49</v>
      </c>
      <c r="C71" s="128" t="s">
        <v>54</v>
      </c>
      <c r="D71" s="129">
        <v>41699</v>
      </c>
      <c r="E71" s="130">
        <f t="shared" si="1"/>
        <v>3</v>
      </c>
      <c r="F71" s="130" t="s">
        <v>50</v>
      </c>
      <c r="G71" s="128" t="s">
        <v>72</v>
      </c>
      <c r="H71" s="128" t="s">
        <v>73</v>
      </c>
      <c r="I71" s="128" t="s">
        <v>74</v>
      </c>
      <c r="J71" s="131">
        <v>2728427.88625</v>
      </c>
    </row>
    <row r="72" spans="1:10" x14ac:dyDescent="0.3">
      <c r="A72" s="132" t="s">
        <v>41</v>
      </c>
      <c r="B72" s="133" t="s">
        <v>49</v>
      </c>
      <c r="C72" s="133" t="s">
        <v>54</v>
      </c>
      <c r="D72" s="134">
        <v>41730</v>
      </c>
      <c r="E72" s="135">
        <f t="shared" si="1"/>
        <v>4</v>
      </c>
      <c r="F72" s="135" t="s">
        <v>50</v>
      </c>
      <c r="G72" s="133" t="s">
        <v>72</v>
      </c>
      <c r="H72" s="133" t="s">
        <v>73</v>
      </c>
      <c r="I72" s="133" t="s">
        <v>74</v>
      </c>
      <c r="J72" s="136">
        <v>2259504.8675000002</v>
      </c>
    </row>
    <row r="73" spans="1:10" x14ac:dyDescent="0.3">
      <c r="A73" s="127" t="s">
        <v>41</v>
      </c>
      <c r="B73" s="128" t="s">
        <v>49</v>
      </c>
      <c r="C73" s="128" t="s">
        <v>54</v>
      </c>
      <c r="D73" s="129">
        <v>41760</v>
      </c>
      <c r="E73" s="130">
        <f t="shared" si="1"/>
        <v>5</v>
      </c>
      <c r="F73" s="130" t="s">
        <v>50</v>
      </c>
      <c r="G73" s="128" t="s">
        <v>72</v>
      </c>
      <c r="H73" s="128" t="s">
        <v>73</v>
      </c>
      <c r="I73" s="128" t="s">
        <v>74</v>
      </c>
      <c r="J73" s="131">
        <v>2031569.2350000001</v>
      </c>
    </row>
    <row r="74" spans="1:10" x14ac:dyDescent="0.3">
      <c r="A74" s="132" t="s">
        <v>41</v>
      </c>
      <c r="B74" s="133" t="s">
        <v>49</v>
      </c>
      <c r="C74" s="133" t="s">
        <v>54</v>
      </c>
      <c r="D74" s="134">
        <v>41791</v>
      </c>
      <c r="E74" s="135">
        <f t="shared" si="1"/>
        <v>6</v>
      </c>
      <c r="F74" s="135" t="s">
        <v>50</v>
      </c>
      <c r="G74" s="133" t="s">
        <v>72</v>
      </c>
      <c r="H74" s="133" t="s">
        <v>73</v>
      </c>
      <c r="I74" s="133" t="s">
        <v>74</v>
      </c>
      <c r="J74" s="136">
        <v>2245023.2324999999</v>
      </c>
    </row>
    <row r="75" spans="1:10" x14ac:dyDescent="0.3">
      <c r="A75" s="127" t="s">
        <v>41</v>
      </c>
      <c r="B75" s="128" t="s">
        <v>49</v>
      </c>
      <c r="C75" s="128" t="s">
        <v>54</v>
      </c>
      <c r="D75" s="129">
        <v>41456</v>
      </c>
      <c r="E75" s="130">
        <f t="shared" si="1"/>
        <v>7</v>
      </c>
      <c r="F75" s="130" t="s">
        <v>50</v>
      </c>
      <c r="G75" s="128" t="s">
        <v>72</v>
      </c>
      <c r="H75" s="128" t="s">
        <v>75</v>
      </c>
      <c r="I75" s="128" t="s">
        <v>74</v>
      </c>
      <c r="J75" s="131">
        <v>4813347.4924999997</v>
      </c>
    </row>
    <row r="76" spans="1:10" x14ac:dyDescent="0.3">
      <c r="A76" s="132" t="s">
        <v>41</v>
      </c>
      <c r="B76" s="133" t="s">
        <v>49</v>
      </c>
      <c r="C76" s="133" t="s">
        <v>54</v>
      </c>
      <c r="D76" s="134">
        <v>41487</v>
      </c>
      <c r="E76" s="135">
        <f t="shared" si="1"/>
        <v>8</v>
      </c>
      <c r="F76" s="135" t="s">
        <v>50</v>
      </c>
      <c r="G76" s="133" t="s">
        <v>72</v>
      </c>
      <c r="H76" s="133" t="s">
        <v>75</v>
      </c>
      <c r="I76" s="133" t="s">
        <v>74</v>
      </c>
      <c r="J76" s="136">
        <v>4056754.01</v>
      </c>
    </row>
    <row r="77" spans="1:10" x14ac:dyDescent="0.3">
      <c r="A77" s="127" t="s">
        <v>41</v>
      </c>
      <c r="B77" s="128" t="s">
        <v>49</v>
      </c>
      <c r="C77" s="128" t="s">
        <v>54</v>
      </c>
      <c r="D77" s="129">
        <v>41518</v>
      </c>
      <c r="E77" s="130">
        <f t="shared" si="1"/>
        <v>9</v>
      </c>
      <c r="F77" s="130" t="s">
        <v>50</v>
      </c>
      <c r="G77" s="128" t="s">
        <v>72</v>
      </c>
      <c r="H77" s="128" t="s">
        <v>75</v>
      </c>
      <c r="I77" s="128" t="s">
        <v>74</v>
      </c>
      <c r="J77" s="131">
        <v>4482194.4775</v>
      </c>
    </row>
    <row r="78" spans="1:10" x14ac:dyDescent="0.3">
      <c r="A78" s="132" t="s">
        <v>41</v>
      </c>
      <c r="B78" s="133" t="s">
        <v>49</v>
      </c>
      <c r="C78" s="133" t="s">
        <v>54</v>
      </c>
      <c r="D78" s="134">
        <v>41548</v>
      </c>
      <c r="E78" s="135">
        <f t="shared" si="1"/>
        <v>10</v>
      </c>
      <c r="F78" s="135" t="s">
        <v>50</v>
      </c>
      <c r="G78" s="133" t="s">
        <v>72</v>
      </c>
      <c r="H78" s="133" t="s">
        <v>75</v>
      </c>
      <c r="I78" s="133" t="s">
        <v>74</v>
      </c>
      <c r="J78" s="136">
        <v>4208787.0199999996</v>
      </c>
    </row>
    <row r="79" spans="1:10" x14ac:dyDescent="0.3">
      <c r="A79" s="127" t="s">
        <v>41</v>
      </c>
      <c r="B79" s="128" t="s">
        <v>49</v>
      </c>
      <c r="C79" s="128" t="s">
        <v>54</v>
      </c>
      <c r="D79" s="129">
        <v>41579</v>
      </c>
      <c r="E79" s="130">
        <f t="shared" si="1"/>
        <v>11</v>
      </c>
      <c r="F79" s="130" t="s">
        <v>50</v>
      </c>
      <c r="G79" s="128" t="s">
        <v>72</v>
      </c>
      <c r="H79" s="128" t="s">
        <v>75</v>
      </c>
      <c r="I79" s="128" t="s">
        <v>74</v>
      </c>
      <c r="J79" s="131">
        <v>3842472.4449999998</v>
      </c>
    </row>
    <row r="80" spans="1:10" x14ac:dyDescent="0.3">
      <c r="A80" s="132" t="s">
        <v>41</v>
      </c>
      <c r="B80" s="133" t="s">
        <v>49</v>
      </c>
      <c r="C80" s="133" t="s">
        <v>54</v>
      </c>
      <c r="D80" s="134">
        <v>41609</v>
      </c>
      <c r="E80" s="135">
        <f t="shared" si="1"/>
        <v>12</v>
      </c>
      <c r="F80" s="135" t="s">
        <v>50</v>
      </c>
      <c r="G80" s="133" t="s">
        <v>72</v>
      </c>
      <c r="H80" s="133" t="s">
        <v>75</v>
      </c>
      <c r="I80" s="133" t="s">
        <v>74</v>
      </c>
      <c r="J80" s="136">
        <v>4323044.34</v>
      </c>
    </row>
    <row r="81" spans="1:10" x14ac:dyDescent="0.3">
      <c r="A81" s="127" t="s">
        <v>41</v>
      </c>
      <c r="B81" s="128" t="s">
        <v>49</v>
      </c>
      <c r="C81" s="128" t="s">
        <v>54</v>
      </c>
      <c r="D81" s="129">
        <v>41640</v>
      </c>
      <c r="E81" s="130">
        <f t="shared" si="1"/>
        <v>1</v>
      </c>
      <c r="F81" s="130" t="s">
        <v>50</v>
      </c>
      <c r="G81" s="128" t="s">
        <v>72</v>
      </c>
      <c r="H81" s="128" t="s">
        <v>75</v>
      </c>
      <c r="I81" s="128" t="s">
        <v>74</v>
      </c>
      <c r="J81" s="131">
        <v>6209460.4500000002</v>
      </c>
    </row>
    <row r="82" spans="1:10" x14ac:dyDescent="0.3">
      <c r="A82" s="132" t="s">
        <v>41</v>
      </c>
      <c r="B82" s="133" t="s">
        <v>49</v>
      </c>
      <c r="C82" s="133" t="s">
        <v>54</v>
      </c>
      <c r="D82" s="134">
        <v>41671</v>
      </c>
      <c r="E82" s="135">
        <f t="shared" si="1"/>
        <v>2</v>
      </c>
      <c r="F82" s="135" t="s">
        <v>50</v>
      </c>
      <c r="G82" s="133" t="s">
        <v>72</v>
      </c>
      <c r="H82" s="133" t="s">
        <v>75</v>
      </c>
      <c r="I82" s="133" t="s">
        <v>74</v>
      </c>
      <c r="J82" s="136">
        <v>4633597.4249999998</v>
      </c>
    </row>
    <row r="83" spans="1:10" x14ac:dyDescent="0.3">
      <c r="A83" s="127" t="s">
        <v>41</v>
      </c>
      <c r="B83" s="128" t="s">
        <v>49</v>
      </c>
      <c r="C83" s="128" t="s">
        <v>54</v>
      </c>
      <c r="D83" s="129">
        <v>41699</v>
      </c>
      <c r="E83" s="130">
        <f t="shared" si="1"/>
        <v>3</v>
      </c>
      <c r="F83" s="130" t="s">
        <v>50</v>
      </c>
      <c r="G83" s="128" t="s">
        <v>72</v>
      </c>
      <c r="H83" s="128" t="s">
        <v>75</v>
      </c>
      <c r="I83" s="128" t="s">
        <v>74</v>
      </c>
      <c r="J83" s="131">
        <v>5456855.7725</v>
      </c>
    </row>
    <row r="84" spans="1:10" x14ac:dyDescent="0.3">
      <c r="A84" s="132" t="s">
        <v>41</v>
      </c>
      <c r="B84" s="133" t="s">
        <v>49</v>
      </c>
      <c r="C84" s="133" t="s">
        <v>54</v>
      </c>
      <c r="D84" s="134">
        <v>41730</v>
      </c>
      <c r="E84" s="135">
        <f t="shared" si="1"/>
        <v>4</v>
      </c>
      <c r="F84" s="135" t="s">
        <v>50</v>
      </c>
      <c r="G84" s="133" t="s">
        <v>72</v>
      </c>
      <c r="H84" s="133" t="s">
        <v>75</v>
      </c>
      <c r="I84" s="133" t="s">
        <v>74</v>
      </c>
      <c r="J84" s="136">
        <v>4519009.7350000003</v>
      </c>
    </row>
    <row r="85" spans="1:10" x14ac:dyDescent="0.3">
      <c r="A85" s="127" t="s">
        <v>41</v>
      </c>
      <c r="B85" s="128" t="s">
        <v>49</v>
      </c>
      <c r="C85" s="128" t="s">
        <v>54</v>
      </c>
      <c r="D85" s="129">
        <v>41760</v>
      </c>
      <c r="E85" s="130">
        <f t="shared" si="1"/>
        <v>5</v>
      </c>
      <c r="F85" s="130" t="s">
        <v>50</v>
      </c>
      <c r="G85" s="128" t="s">
        <v>72</v>
      </c>
      <c r="H85" s="128" t="s">
        <v>75</v>
      </c>
      <c r="I85" s="128" t="s">
        <v>74</v>
      </c>
      <c r="J85" s="131">
        <v>4063138.47</v>
      </c>
    </row>
    <row r="86" spans="1:10" x14ac:dyDescent="0.3">
      <c r="A86" s="132" t="s">
        <v>41</v>
      </c>
      <c r="B86" s="133" t="s">
        <v>49</v>
      </c>
      <c r="C86" s="133" t="s">
        <v>54</v>
      </c>
      <c r="D86" s="134">
        <v>41791</v>
      </c>
      <c r="E86" s="135">
        <f t="shared" si="1"/>
        <v>6</v>
      </c>
      <c r="F86" s="135" t="s">
        <v>50</v>
      </c>
      <c r="G86" s="133" t="s">
        <v>72</v>
      </c>
      <c r="H86" s="133" t="s">
        <v>75</v>
      </c>
      <c r="I86" s="133" t="s">
        <v>74</v>
      </c>
      <c r="J86" s="136">
        <v>4490046.4649999999</v>
      </c>
    </row>
    <row r="87" spans="1:10" x14ac:dyDescent="0.3">
      <c r="A87" s="127" t="s">
        <v>41</v>
      </c>
      <c r="B87" s="128" t="s">
        <v>49</v>
      </c>
      <c r="C87" s="128" t="s">
        <v>54</v>
      </c>
      <c r="D87" s="129">
        <v>41456</v>
      </c>
      <c r="E87" s="130">
        <f t="shared" si="1"/>
        <v>7</v>
      </c>
      <c r="F87" s="130" t="s">
        <v>50</v>
      </c>
      <c r="G87" s="128" t="s">
        <v>76</v>
      </c>
      <c r="H87" s="128" t="s">
        <v>73</v>
      </c>
      <c r="I87" s="128" t="s">
        <v>74</v>
      </c>
      <c r="J87" s="131">
        <v>2117872.8966999999</v>
      </c>
    </row>
    <row r="88" spans="1:10" x14ac:dyDescent="0.3">
      <c r="A88" s="132" t="s">
        <v>41</v>
      </c>
      <c r="B88" s="133" t="s">
        <v>49</v>
      </c>
      <c r="C88" s="133" t="s">
        <v>54</v>
      </c>
      <c r="D88" s="134">
        <v>41487</v>
      </c>
      <c r="E88" s="135">
        <f t="shared" si="1"/>
        <v>8</v>
      </c>
      <c r="F88" s="135" t="s">
        <v>50</v>
      </c>
      <c r="G88" s="133" t="s">
        <v>76</v>
      </c>
      <c r="H88" s="133" t="s">
        <v>73</v>
      </c>
      <c r="I88" s="133" t="s">
        <v>74</v>
      </c>
      <c r="J88" s="136">
        <v>1784971.7644</v>
      </c>
    </row>
    <row r="89" spans="1:10" x14ac:dyDescent="0.3">
      <c r="A89" s="127" t="s">
        <v>41</v>
      </c>
      <c r="B89" s="128" t="s">
        <v>49</v>
      </c>
      <c r="C89" s="128" t="s">
        <v>54</v>
      </c>
      <c r="D89" s="129">
        <v>41518</v>
      </c>
      <c r="E89" s="130">
        <f t="shared" si="1"/>
        <v>9</v>
      </c>
      <c r="F89" s="130" t="s">
        <v>50</v>
      </c>
      <c r="G89" s="128" t="s">
        <v>76</v>
      </c>
      <c r="H89" s="128" t="s">
        <v>73</v>
      </c>
      <c r="I89" s="128" t="s">
        <v>74</v>
      </c>
      <c r="J89" s="131">
        <v>1972165.5701000001</v>
      </c>
    </row>
    <row r="90" spans="1:10" x14ac:dyDescent="0.3">
      <c r="A90" s="132" t="s">
        <v>41</v>
      </c>
      <c r="B90" s="133" t="s">
        <v>49</v>
      </c>
      <c r="C90" s="133" t="s">
        <v>54</v>
      </c>
      <c r="D90" s="134">
        <v>41548</v>
      </c>
      <c r="E90" s="135">
        <f t="shared" si="1"/>
        <v>10</v>
      </c>
      <c r="F90" s="135" t="s">
        <v>50</v>
      </c>
      <c r="G90" s="133" t="s">
        <v>76</v>
      </c>
      <c r="H90" s="133" t="s">
        <v>73</v>
      </c>
      <c r="I90" s="133" t="s">
        <v>74</v>
      </c>
      <c r="J90" s="136">
        <v>1851866.2887999997</v>
      </c>
    </row>
    <row r="91" spans="1:10" x14ac:dyDescent="0.3">
      <c r="A91" s="127" t="s">
        <v>41</v>
      </c>
      <c r="B91" s="128" t="s">
        <v>49</v>
      </c>
      <c r="C91" s="128" t="s">
        <v>54</v>
      </c>
      <c r="D91" s="129">
        <v>41579</v>
      </c>
      <c r="E91" s="130">
        <f t="shared" si="1"/>
        <v>11</v>
      </c>
      <c r="F91" s="130" t="s">
        <v>50</v>
      </c>
      <c r="G91" s="128" t="s">
        <v>76</v>
      </c>
      <c r="H91" s="128" t="s">
        <v>73</v>
      </c>
      <c r="I91" s="128" t="s">
        <v>74</v>
      </c>
      <c r="J91" s="131">
        <v>1690687.8758</v>
      </c>
    </row>
    <row r="92" spans="1:10" x14ac:dyDescent="0.3">
      <c r="A92" s="132" t="s">
        <v>41</v>
      </c>
      <c r="B92" s="133" t="s">
        <v>49</v>
      </c>
      <c r="C92" s="133" t="s">
        <v>54</v>
      </c>
      <c r="D92" s="134">
        <v>41609</v>
      </c>
      <c r="E92" s="135">
        <f t="shared" si="1"/>
        <v>12</v>
      </c>
      <c r="F92" s="135" t="s">
        <v>50</v>
      </c>
      <c r="G92" s="133" t="s">
        <v>76</v>
      </c>
      <c r="H92" s="133" t="s">
        <v>73</v>
      </c>
      <c r="I92" s="133" t="s">
        <v>74</v>
      </c>
      <c r="J92" s="136">
        <v>1902139.5096</v>
      </c>
    </row>
    <row r="93" spans="1:10" x14ac:dyDescent="0.3">
      <c r="A93" s="127" t="s">
        <v>41</v>
      </c>
      <c r="B93" s="128" t="s">
        <v>49</v>
      </c>
      <c r="C93" s="128" t="s">
        <v>54</v>
      </c>
      <c r="D93" s="129">
        <v>41640</v>
      </c>
      <c r="E93" s="130">
        <f t="shared" si="1"/>
        <v>1</v>
      </c>
      <c r="F93" s="130" t="s">
        <v>50</v>
      </c>
      <c r="G93" s="128" t="s">
        <v>76</v>
      </c>
      <c r="H93" s="128" t="s">
        <v>73</v>
      </c>
      <c r="I93" s="128" t="s">
        <v>74</v>
      </c>
      <c r="J93" s="131">
        <v>2732162.5980000002</v>
      </c>
    </row>
    <row r="94" spans="1:10" x14ac:dyDescent="0.3">
      <c r="A94" s="132" t="s">
        <v>41</v>
      </c>
      <c r="B94" s="133" t="s">
        <v>49</v>
      </c>
      <c r="C94" s="133" t="s">
        <v>54</v>
      </c>
      <c r="D94" s="134">
        <v>41671</v>
      </c>
      <c r="E94" s="135">
        <f t="shared" si="1"/>
        <v>2</v>
      </c>
      <c r="F94" s="135" t="s">
        <v>50</v>
      </c>
      <c r="G94" s="133" t="s">
        <v>76</v>
      </c>
      <c r="H94" s="133" t="s">
        <v>73</v>
      </c>
      <c r="I94" s="133" t="s">
        <v>74</v>
      </c>
      <c r="J94" s="136">
        <v>2478782.8670000001</v>
      </c>
    </row>
    <row r="95" spans="1:10" x14ac:dyDescent="0.3">
      <c r="A95" s="127" t="s">
        <v>41</v>
      </c>
      <c r="B95" s="128" t="s">
        <v>49</v>
      </c>
      <c r="C95" s="128" t="s">
        <v>54</v>
      </c>
      <c r="D95" s="129">
        <v>41699</v>
      </c>
      <c r="E95" s="130">
        <f t="shared" si="1"/>
        <v>3</v>
      </c>
      <c r="F95" s="130" t="s">
        <v>50</v>
      </c>
      <c r="G95" s="128" t="s">
        <v>76</v>
      </c>
      <c r="H95" s="128" t="s">
        <v>73</v>
      </c>
      <c r="I95" s="128" t="s">
        <v>74</v>
      </c>
      <c r="J95" s="131">
        <v>2401016.5399000002</v>
      </c>
    </row>
    <row r="96" spans="1:10" x14ac:dyDescent="0.3">
      <c r="A96" s="132" t="s">
        <v>41</v>
      </c>
      <c r="B96" s="133" t="s">
        <v>49</v>
      </c>
      <c r="C96" s="133" t="s">
        <v>54</v>
      </c>
      <c r="D96" s="134">
        <v>41730</v>
      </c>
      <c r="E96" s="135">
        <f t="shared" si="1"/>
        <v>4</v>
      </c>
      <c r="F96" s="135" t="s">
        <v>50</v>
      </c>
      <c r="G96" s="133" t="s">
        <v>76</v>
      </c>
      <c r="H96" s="133" t="s">
        <v>73</v>
      </c>
      <c r="I96" s="133" t="s">
        <v>74</v>
      </c>
      <c r="J96" s="136">
        <v>1988364.2834000001</v>
      </c>
    </row>
    <row r="97" spans="1:10" x14ac:dyDescent="0.3">
      <c r="A97" s="127" t="s">
        <v>41</v>
      </c>
      <c r="B97" s="128" t="s">
        <v>49</v>
      </c>
      <c r="C97" s="128" t="s">
        <v>54</v>
      </c>
      <c r="D97" s="129">
        <v>41760</v>
      </c>
      <c r="E97" s="130">
        <f t="shared" si="1"/>
        <v>5</v>
      </c>
      <c r="F97" s="130" t="s">
        <v>50</v>
      </c>
      <c r="G97" s="128" t="s">
        <v>76</v>
      </c>
      <c r="H97" s="128" t="s">
        <v>73</v>
      </c>
      <c r="I97" s="128" t="s">
        <v>74</v>
      </c>
      <c r="J97" s="131">
        <v>1787780.9268</v>
      </c>
    </row>
    <row r="98" spans="1:10" x14ac:dyDescent="0.3">
      <c r="A98" s="132" t="s">
        <v>41</v>
      </c>
      <c r="B98" s="133" t="s">
        <v>49</v>
      </c>
      <c r="C98" s="133" t="s">
        <v>54</v>
      </c>
      <c r="D98" s="134">
        <v>41791</v>
      </c>
      <c r="E98" s="135">
        <f t="shared" si="1"/>
        <v>6</v>
      </c>
      <c r="F98" s="135" t="s">
        <v>50</v>
      </c>
      <c r="G98" s="133" t="s">
        <v>76</v>
      </c>
      <c r="H98" s="133" t="s">
        <v>73</v>
      </c>
      <c r="I98" s="133" t="s">
        <v>74</v>
      </c>
      <c r="J98" s="136">
        <v>1975620.4446</v>
      </c>
    </row>
    <row r="99" spans="1:10" x14ac:dyDescent="0.3">
      <c r="A99" s="127" t="s">
        <v>41</v>
      </c>
      <c r="B99" s="128" t="s">
        <v>49</v>
      </c>
      <c r="C99" s="128" t="s">
        <v>54</v>
      </c>
      <c r="D99" s="129">
        <v>41456</v>
      </c>
      <c r="E99" s="130">
        <f t="shared" si="1"/>
        <v>7</v>
      </c>
      <c r="F99" s="130" t="s">
        <v>50</v>
      </c>
      <c r="G99" s="128" t="s">
        <v>76</v>
      </c>
      <c r="H99" s="128" t="s">
        <v>75</v>
      </c>
      <c r="I99" s="128" t="s">
        <v>74</v>
      </c>
      <c r="J99" s="131">
        <v>3850677.9939999999</v>
      </c>
    </row>
    <row r="100" spans="1:10" x14ac:dyDescent="0.3">
      <c r="A100" s="132" t="s">
        <v>41</v>
      </c>
      <c r="B100" s="133" t="s">
        <v>49</v>
      </c>
      <c r="C100" s="133" t="s">
        <v>54</v>
      </c>
      <c r="D100" s="134">
        <v>41487</v>
      </c>
      <c r="E100" s="135">
        <f t="shared" si="1"/>
        <v>8</v>
      </c>
      <c r="F100" s="135" t="s">
        <v>50</v>
      </c>
      <c r="G100" s="133" t="s">
        <v>76</v>
      </c>
      <c r="H100" s="133" t="s">
        <v>75</v>
      </c>
      <c r="I100" s="133" t="s">
        <v>74</v>
      </c>
      <c r="J100" s="136">
        <v>3245403.2080000001</v>
      </c>
    </row>
    <row r="101" spans="1:10" x14ac:dyDescent="0.3">
      <c r="A101" s="127" t="s">
        <v>41</v>
      </c>
      <c r="B101" s="128" t="s">
        <v>49</v>
      </c>
      <c r="C101" s="128" t="s">
        <v>54</v>
      </c>
      <c r="D101" s="129">
        <v>41518</v>
      </c>
      <c r="E101" s="130">
        <f t="shared" si="1"/>
        <v>9</v>
      </c>
      <c r="F101" s="130" t="s">
        <v>50</v>
      </c>
      <c r="G101" s="128" t="s">
        <v>76</v>
      </c>
      <c r="H101" s="128" t="s">
        <v>75</v>
      </c>
      <c r="I101" s="128" t="s">
        <v>74</v>
      </c>
      <c r="J101" s="131">
        <v>3585755.5820000004</v>
      </c>
    </row>
    <row r="102" spans="1:10" x14ac:dyDescent="0.3">
      <c r="A102" s="132" t="s">
        <v>41</v>
      </c>
      <c r="B102" s="133" t="s">
        <v>49</v>
      </c>
      <c r="C102" s="133" t="s">
        <v>54</v>
      </c>
      <c r="D102" s="134">
        <v>41548</v>
      </c>
      <c r="E102" s="135">
        <f t="shared" si="1"/>
        <v>10</v>
      </c>
      <c r="F102" s="135" t="s">
        <v>50</v>
      </c>
      <c r="G102" s="133" t="s">
        <v>76</v>
      </c>
      <c r="H102" s="133" t="s">
        <v>75</v>
      </c>
      <c r="I102" s="133" t="s">
        <v>74</v>
      </c>
      <c r="J102" s="136">
        <v>3367029.6159999999</v>
      </c>
    </row>
    <row r="103" spans="1:10" x14ac:dyDescent="0.3">
      <c r="A103" s="127" t="s">
        <v>41</v>
      </c>
      <c r="B103" s="128" t="s">
        <v>49</v>
      </c>
      <c r="C103" s="128" t="s">
        <v>54</v>
      </c>
      <c r="D103" s="129">
        <v>41579</v>
      </c>
      <c r="E103" s="130">
        <f t="shared" si="1"/>
        <v>11</v>
      </c>
      <c r="F103" s="130" t="s">
        <v>50</v>
      </c>
      <c r="G103" s="128" t="s">
        <v>76</v>
      </c>
      <c r="H103" s="128" t="s">
        <v>75</v>
      </c>
      <c r="I103" s="128" t="s">
        <v>74</v>
      </c>
      <c r="J103" s="131">
        <v>3073977.9560000002</v>
      </c>
    </row>
    <row r="104" spans="1:10" x14ac:dyDescent="0.3">
      <c r="A104" s="132" t="s">
        <v>41</v>
      </c>
      <c r="B104" s="133" t="s">
        <v>49</v>
      </c>
      <c r="C104" s="133" t="s">
        <v>54</v>
      </c>
      <c r="D104" s="134">
        <v>41609</v>
      </c>
      <c r="E104" s="135">
        <f t="shared" si="1"/>
        <v>12</v>
      </c>
      <c r="F104" s="135" t="s">
        <v>50</v>
      </c>
      <c r="G104" s="133" t="s">
        <v>76</v>
      </c>
      <c r="H104" s="133" t="s">
        <v>75</v>
      </c>
      <c r="I104" s="133" t="s">
        <v>74</v>
      </c>
      <c r="J104" s="136">
        <v>3458435.4720000001</v>
      </c>
    </row>
    <row r="105" spans="1:10" x14ac:dyDescent="0.3">
      <c r="A105" s="127" t="s">
        <v>41</v>
      </c>
      <c r="B105" s="128" t="s">
        <v>49</v>
      </c>
      <c r="C105" s="128" t="s">
        <v>54</v>
      </c>
      <c r="D105" s="129">
        <v>41640</v>
      </c>
      <c r="E105" s="130">
        <f t="shared" si="1"/>
        <v>1</v>
      </c>
      <c r="F105" s="130" t="s">
        <v>50</v>
      </c>
      <c r="G105" s="128" t="s">
        <v>76</v>
      </c>
      <c r="H105" s="128" t="s">
        <v>75</v>
      </c>
      <c r="I105" s="128" t="s">
        <v>74</v>
      </c>
      <c r="J105" s="131">
        <v>4967568.3600000003</v>
      </c>
    </row>
    <row r="106" spans="1:10" x14ac:dyDescent="0.3">
      <c r="A106" s="132" t="s">
        <v>41</v>
      </c>
      <c r="B106" s="133" t="s">
        <v>49</v>
      </c>
      <c r="C106" s="133" t="s">
        <v>54</v>
      </c>
      <c r="D106" s="134">
        <v>41671</v>
      </c>
      <c r="E106" s="135">
        <f t="shared" si="1"/>
        <v>2</v>
      </c>
      <c r="F106" s="135" t="s">
        <v>50</v>
      </c>
      <c r="G106" s="133" t="s">
        <v>76</v>
      </c>
      <c r="H106" s="133" t="s">
        <v>75</v>
      </c>
      <c r="I106" s="133" t="s">
        <v>74</v>
      </c>
      <c r="J106" s="136">
        <v>4506877.9400000004</v>
      </c>
    </row>
    <row r="107" spans="1:10" x14ac:dyDescent="0.3">
      <c r="A107" s="127" t="s">
        <v>41</v>
      </c>
      <c r="B107" s="128" t="s">
        <v>49</v>
      </c>
      <c r="C107" s="128" t="s">
        <v>54</v>
      </c>
      <c r="D107" s="129">
        <v>41699</v>
      </c>
      <c r="E107" s="130">
        <f t="shared" si="1"/>
        <v>3</v>
      </c>
      <c r="F107" s="130" t="s">
        <v>50</v>
      </c>
      <c r="G107" s="128" t="s">
        <v>76</v>
      </c>
      <c r="H107" s="128" t="s">
        <v>75</v>
      </c>
      <c r="I107" s="128" t="s">
        <v>74</v>
      </c>
      <c r="J107" s="131">
        <v>4365484.6179999998</v>
      </c>
    </row>
    <row r="108" spans="1:10" x14ac:dyDescent="0.3">
      <c r="A108" s="132" t="s">
        <v>41</v>
      </c>
      <c r="B108" s="133" t="s">
        <v>49</v>
      </c>
      <c r="C108" s="133" t="s">
        <v>54</v>
      </c>
      <c r="D108" s="134">
        <v>41730</v>
      </c>
      <c r="E108" s="135">
        <f t="shared" si="1"/>
        <v>4</v>
      </c>
      <c r="F108" s="135" t="s">
        <v>50</v>
      </c>
      <c r="G108" s="133" t="s">
        <v>76</v>
      </c>
      <c r="H108" s="133" t="s">
        <v>75</v>
      </c>
      <c r="I108" s="133" t="s">
        <v>74</v>
      </c>
      <c r="J108" s="136">
        <v>4615207.7879999997</v>
      </c>
    </row>
    <row r="109" spans="1:10" x14ac:dyDescent="0.3">
      <c r="A109" s="127" t="s">
        <v>41</v>
      </c>
      <c r="B109" s="128" t="s">
        <v>49</v>
      </c>
      <c r="C109" s="128" t="s">
        <v>54</v>
      </c>
      <c r="D109" s="129">
        <v>41760</v>
      </c>
      <c r="E109" s="130">
        <f t="shared" si="1"/>
        <v>5</v>
      </c>
      <c r="F109" s="130" t="s">
        <v>50</v>
      </c>
      <c r="G109" s="128" t="s">
        <v>76</v>
      </c>
      <c r="H109" s="128" t="s">
        <v>75</v>
      </c>
      <c r="I109" s="128" t="s">
        <v>74</v>
      </c>
      <c r="J109" s="131">
        <v>3250510.7760000005</v>
      </c>
    </row>
    <row r="110" spans="1:10" x14ac:dyDescent="0.3">
      <c r="A110" s="132" t="s">
        <v>41</v>
      </c>
      <c r="B110" s="133" t="s">
        <v>49</v>
      </c>
      <c r="C110" s="133" t="s">
        <v>54</v>
      </c>
      <c r="D110" s="134">
        <v>41791</v>
      </c>
      <c r="E110" s="135">
        <f t="shared" si="1"/>
        <v>6</v>
      </c>
      <c r="F110" s="135" t="s">
        <v>50</v>
      </c>
      <c r="G110" s="133" t="s">
        <v>76</v>
      </c>
      <c r="H110" s="133" t="s">
        <v>75</v>
      </c>
      <c r="I110" s="133" t="s">
        <v>74</v>
      </c>
      <c r="J110" s="136">
        <v>3592037.1720000003</v>
      </c>
    </row>
    <row r="111" spans="1:10" x14ac:dyDescent="0.3">
      <c r="A111" s="127" t="s">
        <v>41</v>
      </c>
      <c r="B111" s="128" t="s">
        <v>49</v>
      </c>
      <c r="C111" s="128" t="s">
        <v>54</v>
      </c>
      <c r="D111" s="129">
        <v>41456</v>
      </c>
      <c r="E111" s="130">
        <f t="shared" si="1"/>
        <v>7</v>
      </c>
      <c r="F111" s="130" t="s">
        <v>50</v>
      </c>
      <c r="G111" s="128" t="s">
        <v>77</v>
      </c>
      <c r="H111" s="128" t="s">
        <v>73</v>
      </c>
      <c r="I111" s="128" t="s">
        <v>74</v>
      </c>
      <c r="J111" s="131">
        <v>4139478.8435499985</v>
      </c>
    </row>
    <row r="112" spans="1:10" x14ac:dyDescent="0.3">
      <c r="A112" s="132" t="s">
        <v>41</v>
      </c>
      <c r="B112" s="133" t="s">
        <v>49</v>
      </c>
      <c r="C112" s="133" t="s">
        <v>54</v>
      </c>
      <c r="D112" s="134">
        <v>41487</v>
      </c>
      <c r="E112" s="135">
        <f t="shared" si="1"/>
        <v>8</v>
      </c>
      <c r="F112" s="135" t="s">
        <v>50</v>
      </c>
      <c r="G112" s="133" t="s">
        <v>77</v>
      </c>
      <c r="H112" s="133" t="s">
        <v>73</v>
      </c>
      <c r="I112" s="133" t="s">
        <v>74</v>
      </c>
      <c r="J112" s="136">
        <v>3488808.4485999988</v>
      </c>
    </row>
    <row r="113" spans="1:10" x14ac:dyDescent="0.3">
      <c r="A113" s="127" t="s">
        <v>41</v>
      </c>
      <c r="B113" s="128" t="s">
        <v>49</v>
      </c>
      <c r="C113" s="128" t="s">
        <v>54</v>
      </c>
      <c r="D113" s="129">
        <v>41518</v>
      </c>
      <c r="E113" s="130">
        <f t="shared" si="1"/>
        <v>9</v>
      </c>
      <c r="F113" s="130" t="s">
        <v>50</v>
      </c>
      <c r="G113" s="128" t="s">
        <v>77</v>
      </c>
      <c r="H113" s="128" t="s">
        <v>73</v>
      </c>
      <c r="I113" s="128" t="s">
        <v>74</v>
      </c>
      <c r="J113" s="131">
        <v>3854687.2506499989</v>
      </c>
    </row>
    <row r="114" spans="1:10" x14ac:dyDescent="0.3">
      <c r="A114" s="132" t="s">
        <v>41</v>
      </c>
      <c r="B114" s="133" t="s">
        <v>49</v>
      </c>
      <c r="C114" s="133" t="s">
        <v>54</v>
      </c>
      <c r="D114" s="134">
        <v>41548</v>
      </c>
      <c r="E114" s="135">
        <f t="shared" si="1"/>
        <v>10</v>
      </c>
      <c r="F114" s="135" t="s">
        <v>50</v>
      </c>
      <c r="G114" s="133" t="s">
        <v>77</v>
      </c>
      <c r="H114" s="133" t="s">
        <v>73</v>
      </c>
      <c r="I114" s="133" t="s">
        <v>74</v>
      </c>
      <c r="J114" s="136">
        <v>3619556.8371999986</v>
      </c>
    </row>
    <row r="115" spans="1:10" x14ac:dyDescent="0.3">
      <c r="A115" s="127" t="s">
        <v>41</v>
      </c>
      <c r="B115" s="128" t="s">
        <v>49</v>
      </c>
      <c r="C115" s="128" t="s">
        <v>54</v>
      </c>
      <c r="D115" s="129">
        <v>41579</v>
      </c>
      <c r="E115" s="130">
        <f t="shared" si="1"/>
        <v>11</v>
      </c>
      <c r="F115" s="130" t="s">
        <v>50</v>
      </c>
      <c r="G115" s="128" t="s">
        <v>77</v>
      </c>
      <c r="H115" s="128" t="s">
        <v>73</v>
      </c>
      <c r="I115" s="128" t="s">
        <v>74</v>
      </c>
      <c r="J115" s="131">
        <v>3304526.302699999</v>
      </c>
    </row>
    <row r="116" spans="1:10" x14ac:dyDescent="0.3">
      <c r="A116" s="132" t="s">
        <v>41</v>
      </c>
      <c r="B116" s="133" t="s">
        <v>49</v>
      </c>
      <c r="C116" s="133" t="s">
        <v>54</v>
      </c>
      <c r="D116" s="134">
        <v>41609</v>
      </c>
      <c r="E116" s="135">
        <f t="shared" si="1"/>
        <v>12</v>
      </c>
      <c r="F116" s="135" t="s">
        <v>50</v>
      </c>
      <c r="G116" s="133" t="s">
        <v>77</v>
      </c>
      <c r="H116" s="133" t="s">
        <v>73</v>
      </c>
      <c r="I116" s="133" t="s">
        <v>74</v>
      </c>
      <c r="J116" s="136">
        <v>3717818.1323999991</v>
      </c>
    </row>
    <row r="117" spans="1:10" x14ac:dyDescent="0.3">
      <c r="A117" s="127" t="s">
        <v>41</v>
      </c>
      <c r="B117" s="128" t="s">
        <v>49</v>
      </c>
      <c r="C117" s="128" t="s">
        <v>54</v>
      </c>
      <c r="D117" s="129">
        <v>41640</v>
      </c>
      <c r="E117" s="130">
        <f t="shared" si="1"/>
        <v>1</v>
      </c>
      <c r="F117" s="130" t="s">
        <v>50</v>
      </c>
      <c r="G117" s="128" t="s">
        <v>77</v>
      </c>
      <c r="H117" s="128" t="s">
        <v>73</v>
      </c>
      <c r="I117" s="128" t="s">
        <v>74</v>
      </c>
      <c r="J117" s="131">
        <v>5340135.9869999988</v>
      </c>
    </row>
    <row r="118" spans="1:10" x14ac:dyDescent="0.3">
      <c r="A118" s="132" t="s">
        <v>41</v>
      </c>
      <c r="B118" s="133" t="s">
        <v>49</v>
      </c>
      <c r="C118" s="133" t="s">
        <v>54</v>
      </c>
      <c r="D118" s="134">
        <v>41671</v>
      </c>
      <c r="E118" s="135">
        <f t="shared" si="1"/>
        <v>2</v>
      </c>
      <c r="F118" s="135" t="s">
        <v>50</v>
      </c>
      <c r="G118" s="133" t="s">
        <v>77</v>
      </c>
      <c r="H118" s="133" t="s">
        <v>73</v>
      </c>
      <c r="I118" s="133" t="s">
        <v>74</v>
      </c>
      <c r="J118" s="136">
        <v>4844893.7854999984</v>
      </c>
    </row>
    <row r="119" spans="1:10" x14ac:dyDescent="0.3">
      <c r="A119" s="127" t="s">
        <v>41</v>
      </c>
      <c r="B119" s="128" t="s">
        <v>49</v>
      </c>
      <c r="C119" s="128" t="s">
        <v>54</v>
      </c>
      <c r="D119" s="129">
        <v>41699</v>
      </c>
      <c r="E119" s="130">
        <f t="shared" si="1"/>
        <v>3</v>
      </c>
      <c r="F119" s="130" t="s">
        <v>50</v>
      </c>
      <c r="G119" s="128" t="s">
        <v>77</v>
      </c>
      <c r="H119" s="128" t="s">
        <v>73</v>
      </c>
      <c r="I119" s="128" t="s">
        <v>74</v>
      </c>
      <c r="J119" s="131">
        <v>4692895.9643499991</v>
      </c>
    </row>
    <row r="120" spans="1:10" x14ac:dyDescent="0.3">
      <c r="A120" s="132" t="s">
        <v>41</v>
      </c>
      <c r="B120" s="133" t="s">
        <v>49</v>
      </c>
      <c r="C120" s="133" t="s">
        <v>54</v>
      </c>
      <c r="D120" s="134">
        <v>41730</v>
      </c>
      <c r="E120" s="135">
        <f t="shared" si="1"/>
        <v>4</v>
      </c>
      <c r="F120" s="135" t="s">
        <v>50</v>
      </c>
      <c r="G120" s="133" t="s">
        <v>77</v>
      </c>
      <c r="H120" s="133" t="s">
        <v>73</v>
      </c>
      <c r="I120" s="133" t="s">
        <v>74</v>
      </c>
      <c r="J120" s="136">
        <v>4886348.3721000003</v>
      </c>
    </row>
    <row r="121" spans="1:10" x14ac:dyDescent="0.3">
      <c r="A121" s="127" t="s">
        <v>41</v>
      </c>
      <c r="B121" s="128" t="s">
        <v>49</v>
      </c>
      <c r="C121" s="128" t="s">
        <v>54</v>
      </c>
      <c r="D121" s="129">
        <v>41760</v>
      </c>
      <c r="E121" s="130">
        <f t="shared" si="1"/>
        <v>5</v>
      </c>
      <c r="F121" s="130" t="s">
        <v>50</v>
      </c>
      <c r="G121" s="128" t="s">
        <v>77</v>
      </c>
      <c r="H121" s="128" t="s">
        <v>73</v>
      </c>
      <c r="I121" s="128" t="s">
        <v>74</v>
      </c>
      <c r="J121" s="131">
        <v>3494299.084199999</v>
      </c>
    </row>
    <row r="122" spans="1:10" x14ac:dyDescent="0.3">
      <c r="A122" s="132" t="s">
        <v>41</v>
      </c>
      <c r="B122" s="133" t="s">
        <v>49</v>
      </c>
      <c r="C122" s="133" t="s">
        <v>54</v>
      </c>
      <c r="D122" s="134">
        <v>41791</v>
      </c>
      <c r="E122" s="135">
        <f t="shared" si="1"/>
        <v>6</v>
      </c>
      <c r="F122" s="135" t="s">
        <v>50</v>
      </c>
      <c r="G122" s="133" t="s">
        <v>77</v>
      </c>
      <c r="H122" s="133" t="s">
        <v>73</v>
      </c>
      <c r="I122" s="133" t="s">
        <v>74</v>
      </c>
      <c r="J122" s="136">
        <v>3861439.9598999987</v>
      </c>
    </row>
    <row r="123" spans="1:10" x14ac:dyDescent="0.3">
      <c r="A123" s="127" t="s">
        <v>41</v>
      </c>
      <c r="B123" s="128" t="s">
        <v>49</v>
      </c>
      <c r="C123" s="128" t="s">
        <v>53</v>
      </c>
      <c r="D123" s="129">
        <v>41456</v>
      </c>
      <c r="E123" s="130">
        <f>MONTH(D123)</f>
        <v>7</v>
      </c>
      <c r="F123" s="130" t="s">
        <v>50</v>
      </c>
      <c r="G123" s="128" t="s">
        <v>72</v>
      </c>
      <c r="H123" s="128" t="s">
        <v>73</v>
      </c>
      <c r="I123" s="128" t="s">
        <v>74</v>
      </c>
      <c r="J123" s="131">
        <v>1766228.7212499999</v>
      </c>
    </row>
    <row r="124" spans="1:10" x14ac:dyDescent="0.3">
      <c r="A124" s="132" t="s">
        <v>41</v>
      </c>
      <c r="B124" s="133" t="s">
        <v>49</v>
      </c>
      <c r="C124" s="133" t="s">
        <v>53</v>
      </c>
      <c r="D124" s="134">
        <v>41487</v>
      </c>
      <c r="E124" s="135">
        <f t="shared" ref="E124:E187" si="2">MONTH(D124)</f>
        <v>8</v>
      </c>
      <c r="F124" s="135" t="s">
        <v>50</v>
      </c>
      <c r="G124" s="133" t="s">
        <v>72</v>
      </c>
      <c r="H124" s="133" t="s">
        <v>73</v>
      </c>
      <c r="I124" s="133" t="s">
        <v>74</v>
      </c>
      <c r="J124" s="136">
        <v>1951422.76125</v>
      </c>
    </row>
    <row r="125" spans="1:10" x14ac:dyDescent="0.3">
      <c r="A125" s="127" t="s">
        <v>41</v>
      </c>
      <c r="B125" s="128" t="s">
        <v>49</v>
      </c>
      <c r="C125" s="128" t="s">
        <v>53</v>
      </c>
      <c r="D125" s="129">
        <v>41518</v>
      </c>
      <c r="E125" s="130">
        <f t="shared" si="2"/>
        <v>9</v>
      </c>
      <c r="F125" s="130" t="s">
        <v>50</v>
      </c>
      <c r="G125" s="128" t="s">
        <v>72</v>
      </c>
      <c r="H125" s="128" t="s">
        <v>73</v>
      </c>
      <c r="I125" s="128" t="s">
        <v>74</v>
      </c>
      <c r="J125" s="131">
        <v>1699371.23875</v>
      </c>
    </row>
    <row r="126" spans="1:10" x14ac:dyDescent="0.3">
      <c r="A126" s="132" t="s">
        <v>41</v>
      </c>
      <c r="B126" s="133" t="s">
        <v>49</v>
      </c>
      <c r="C126" s="133" t="s">
        <v>53</v>
      </c>
      <c r="D126" s="134">
        <v>41548</v>
      </c>
      <c r="E126" s="135">
        <f t="shared" si="2"/>
        <v>10</v>
      </c>
      <c r="F126" s="135" t="s">
        <v>50</v>
      </c>
      <c r="G126" s="133" t="s">
        <v>72</v>
      </c>
      <c r="H126" s="133" t="s">
        <v>73</v>
      </c>
      <c r="I126" s="133" t="s">
        <v>74</v>
      </c>
      <c r="J126" s="136">
        <v>1502189.2037500001</v>
      </c>
    </row>
    <row r="127" spans="1:10" x14ac:dyDescent="0.3">
      <c r="A127" s="127" t="s">
        <v>41</v>
      </c>
      <c r="B127" s="128" t="s">
        <v>49</v>
      </c>
      <c r="C127" s="128" t="s">
        <v>53</v>
      </c>
      <c r="D127" s="129">
        <v>41579</v>
      </c>
      <c r="E127" s="130">
        <f t="shared" si="2"/>
        <v>11</v>
      </c>
      <c r="F127" s="130" t="s">
        <v>50</v>
      </c>
      <c r="G127" s="128" t="s">
        <v>72</v>
      </c>
      <c r="H127" s="128" t="s">
        <v>73</v>
      </c>
      <c r="I127" s="128" t="s">
        <v>74</v>
      </c>
      <c r="J127" s="131">
        <v>1650239.5062500001</v>
      </c>
    </row>
    <row r="128" spans="1:10" x14ac:dyDescent="0.3">
      <c r="A128" s="132" t="s">
        <v>41</v>
      </c>
      <c r="B128" s="133" t="s">
        <v>49</v>
      </c>
      <c r="C128" s="133" t="s">
        <v>53</v>
      </c>
      <c r="D128" s="134">
        <v>41609</v>
      </c>
      <c r="E128" s="135">
        <f t="shared" si="2"/>
        <v>12</v>
      </c>
      <c r="F128" s="135" t="s">
        <v>50</v>
      </c>
      <c r="G128" s="133" t="s">
        <v>72</v>
      </c>
      <c r="H128" s="133" t="s">
        <v>73</v>
      </c>
      <c r="I128" s="133" t="s">
        <v>74</v>
      </c>
      <c r="J128" s="136">
        <v>1406546.085</v>
      </c>
    </row>
    <row r="129" spans="1:10" x14ac:dyDescent="0.3">
      <c r="A129" s="127" t="s">
        <v>41</v>
      </c>
      <c r="B129" s="128" t="s">
        <v>49</v>
      </c>
      <c r="C129" s="128" t="s">
        <v>53</v>
      </c>
      <c r="D129" s="129">
        <v>41640</v>
      </c>
      <c r="E129" s="130">
        <f t="shared" si="2"/>
        <v>1</v>
      </c>
      <c r="F129" s="130" t="s">
        <v>50</v>
      </c>
      <c r="G129" s="128" t="s">
        <v>72</v>
      </c>
      <c r="H129" s="128" t="s">
        <v>73</v>
      </c>
      <c r="I129" s="128" t="s">
        <v>74</v>
      </c>
      <c r="J129" s="131">
        <v>2151540.1949999998</v>
      </c>
    </row>
    <row r="130" spans="1:10" x14ac:dyDescent="0.3">
      <c r="A130" s="132" t="s">
        <v>41</v>
      </c>
      <c r="B130" s="133" t="s">
        <v>49</v>
      </c>
      <c r="C130" s="133" t="s">
        <v>53</v>
      </c>
      <c r="D130" s="134">
        <v>41671</v>
      </c>
      <c r="E130" s="135">
        <f t="shared" si="2"/>
        <v>2</v>
      </c>
      <c r="F130" s="135" t="s">
        <v>50</v>
      </c>
      <c r="G130" s="133" t="s">
        <v>72</v>
      </c>
      <c r="H130" s="133" t="s">
        <v>73</v>
      </c>
      <c r="I130" s="133" t="s">
        <v>74</v>
      </c>
      <c r="J130" s="136">
        <v>2191228.2262499998</v>
      </c>
    </row>
    <row r="131" spans="1:10" x14ac:dyDescent="0.3">
      <c r="A131" s="127" t="s">
        <v>41</v>
      </c>
      <c r="B131" s="128" t="s">
        <v>49</v>
      </c>
      <c r="C131" s="128" t="s">
        <v>53</v>
      </c>
      <c r="D131" s="129">
        <v>41699</v>
      </c>
      <c r="E131" s="130">
        <f t="shared" si="2"/>
        <v>3</v>
      </c>
      <c r="F131" s="130" t="s">
        <v>50</v>
      </c>
      <c r="G131" s="128" t="s">
        <v>72</v>
      </c>
      <c r="H131" s="128" t="s">
        <v>73</v>
      </c>
      <c r="I131" s="128" t="s">
        <v>74</v>
      </c>
      <c r="J131" s="131">
        <v>1965526.61625</v>
      </c>
    </row>
    <row r="132" spans="1:10" x14ac:dyDescent="0.3">
      <c r="A132" s="132" t="s">
        <v>41</v>
      </c>
      <c r="B132" s="133" t="s">
        <v>49</v>
      </c>
      <c r="C132" s="133" t="s">
        <v>53</v>
      </c>
      <c r="D132" s="134">
        <v>41730</v>
      </c>
      <c r="E132" s="135">
        <f t="shared" si="2"/>
        <v>4</v>
      </c>
      <c r="F132" s="135" t="s">
        <v>50</v>
      </c>
      <c r="G132" s="133" t="s">
        <v>72</v>
      </c>
      <c r="H132" s="133" t="s">
        <v>73</v>
      </c>
      <c r="I132" s="133" t="s">
        <v>74</v>
      </c>
      <c r="J132" s="136">
        <v>2084911.36</v>
      </c>
    </row>
    <row r="133" spans="1:10" x14ac:dyDescent="0.3">
      <c r="A133" s="127" t="s">
        <v>41</v>
      </c>
      <c r="B133" s="128" t="s">
        <v>49</v>
      </c>
      <c r="C133" s="128" t="s">
        <v>53</v>
      </c>
      <c r="D133" s="129">
        <v>41760</v>
      </c>
      <c r="E133" s="130">
        <f t="shared" si="2"/>
        <v>5</v>
      </c>
      <c r="F133" s="130" t="s">
        <v>50</v>
      </c>
      <c r="G133" s="128" t="s">
        <v>72</v>
      </c>
      <c r="H133" s="128" t="s">
        <v>73</v>
      </c>
      <c r="I133" s="128" t="s">
        <v>74</v>
      </c>
      <c r="J133" s="131">
        <v>2053699.35375</v>
      </c>
    </row>
    <row r="134" spans="1:10" x14ac:dyDescent="0.3">
      <c r="A134" s="132" t="s">
        <v>41</v>
      </c>
      <c r="B134" s="133" t="s">
        <v>49</v>
      </c>
      <c r="C134" s="133" t="s">
        <v>53</v>
      </c>
      <c r="D134" s="134">
        <v>41791</v>
      </c>
      <c r="E134" s="135">
        <f t="shared" si="2"/>
        <v>6</v>
      </c>
      <c r="F134" s="135" t="s">
        <v>50</v>
      </c>
      <c r="G134" s="133" t="s">
        <v>72</v>
      </c>
      <c r="H134" s="133" t="s">
        <v>73</v>
      </c>
      <c r="I134" s="133" t="s">
        <v>74</v>
      </c>
      <c r="J134" s="136">
        <v>2197266.9237500001</v>
      </c>
    </row>
    <row r="135" spans="1:10" x14ac:dyDescent="0.3">
      <c r="A135" s="127" t="s">
        <v>41</v>
      </c>
      <c r="B135" s="128" t="s">
        <v>49</v>
      </c>
      <c r="C135" s="128" t="s">
        <v>53</v>
      </c>
      <c r="D135" s="129">
        <v>41456</v>
      </c>
      <c r="E135" s="130">
        <f t="shared" si="2"/>
        <v>7</v>
      </c>
      <c r="F135" s="130" t="s">
        <v>50</v>
      </c>
      <c r="G135" s="128" t="s">
        <v>72</v>
      </c>
      <c r="H135" s="128" t="s">
        <v>75</v>
      </c>
      <c r="I135" s="128" t="s">
        <v>74</v>
      </c>
      <c r="J135" s="131">
        <v>3532457.4424999999</v>
      </c>
    </row>
    <row r="136" spans="1:10" x14ac:dyDescent="0.3">
      <c r="A136" s="132" t="s">
        <v>41</v>
      </c>
      <c r="B136" s="133" t="s">
        <v>49</v>
      </c>
      <c r="C136" s="133" t="s">
        <v>53</v>
      </c>
      <c r="D136" s="134">
        <v>41487</v>
      </c>
      <c r="E136" s="135">
        <f t="shared" si="2"/>
        <v>8</v>
      </c>
      <c r="F136" s="135" t="s">
        <v>50</v>
      </c>
      <c r="G136" s="133" t="s">
        <v>72</v>
      </c>
      <c r="H136" s="133" t="s">
        <v>75</v>
      </c>
      <c r="I136" s="133" t="s">
        <v>74</v>
      </c>
      <c r="J136" s="136">
        <v>3902845.5225</v>
      </c>
    </row>
    <row r="137" spans="1:10" x14ac:dyDescent="0.3">
      <c r="A137" s="127" t="s">
        <v>41</v>
      </c>
      <c r="B137" s="128" t="s">
        <v>49</v>
      </c>
      <c r="C137" s="128" t="s">
        <v>53</v>
      </c>
      <c r="D137" s="129">
        <v>41518</v>
      </c>
      <c r="E137" s="130">
        <f t="shared" si="2"/>
        <v>9</v>
      </c>
      <c r="F137" s="130" t="s">
        <v>50</v>
      </c>
      <c r="G137" s="128" t="s">
        <v>72</v>
      </c>
      <c r="H137" s="128" t="s">
        <v>75</v>
      </c>
      <c r="I137" s="128" t="s">
        <v>74</v>
      </c>
      <c r="J137" s="131">
        <v>3398742.4775</v>
      </c>
    </row>
    <row r="138" spans="1:10" x14ac:dyDescent="0.3">
      <c r="A138" s="132" t="s">
        <v>41</v>
      </c>
      <c r="B138" s="133" t="s">
        <v>49</v>
      </c>
      <c r="C138" s="133" t="s">
        <v>53</v>
      </c>
      <c r="D138" s="134">
        <v>41548</v>
      </c>
      <c r="E138" s="135">
        <f t="shared" si="2"/>
        <v>10</v>
      </c>
      <c r="F138" s="135" t="s">
        <v>50</v>
      </c>
      <c r="G138" s="133" t="s">
        <v>72</v>
      </c>
      <c r="H138" s="133" t="s">
        <v>75</v>
      </c>
      <c r="I138" s="133" t="s">
        <v>74</v>
      </c>
      <c r="J138" s="136">
        <v>3004378.4075000002</v>
      </c>
    </row>
    <row r="139" spans="1:10" x14ac:dyDescent="0.3">
      <c r="A139" s="127" t="s">
        <v>41</v>
      </c>
      <c r="B139" s="128" t="s">
        <v>49</v>
      </c>
      <c r="C139" s="128" t="s">
        <v>53</v>
      </c>
      <c r="D139" s="129">
        <v>41579</v>
      </c>
      <c r="E139" s="130">
        <f t="shared" si="2"/>
        <v>11</v>
      </c>
      <c r="F139" s="130" t="s">
        <v>50</v>
      </c>
      <c r="G139" s="128" t="s">
        <v>72</v>
      </c>
      <c r="H139" s="128" t="s">
        <v>75</v>
      </c>
      <c r="I139" s="128" t="s">
        <v>74</v>
      </c>
      <c r="J139" s="131">
        <v>3300479.0125000002</v>
      </c>
    </row>
    <row r="140" spans="1:10" x14ac:dyDescent="0.3">
      <c r="A140" s="132" t="s">
        <v>41</v>
      </c>
      <c r="B140" s="133" t="s">
        <v>49</v>
      </c>
      <c r="C140" s="133" t="s">
        <v>53</v>
      </c>
      <c r="D140" s="134">
        <v>41609</v>
      </c>
      <c r="E140" s="135">
        <f t="shared" si="2"/>
        <v>12</v>
      </c>
      <c r="F140" s="135" t="s">
        <v>50</v>
      </c>
      <c r="G140" s="133" t="s">
        <v>72</v>
      </c>
      <c r="H140" s="133" t="s">
        <v>75</v>
      </c>
      <c r="I140" s="133" t="s">
        <v>74</v>
      </c>
      <c r="J140" s="136">
        <v>2813092.17</v>
      </c>
    </row>
    <row r="141" spans="1:10" x14ac:dyDescent="0.3">
      <c r="A141" s="127" t="s">
        <v>41</v>
      </c>
      <c r="B141" s="128" t="s">
        <v>49</v>
      </c>
      <c r="C141" s="128" t="s">
        <v>53</v>
      </c>
      <c r="D141" s="129">
        <v>41640</v>
      </c>
      <c r="E141" s="130">
        <f t="shared" si="2"/>
        <v>1</v>
      </c>
      <c r="F141" s="130" t="s">
        <v>50</v>
      </c>
      <c r="G141" s="128" t="s">
        <v>72</v>
      </c>
      <c r="H141" s="128" t="s">
        <v>75</v>
      </c>
      <c r="I141" s="128" t="s">
        <v>74</v>
      </c>
      <c r="J141" s="131">
        <v>4303080.3899999997</v>
      </c>
    </row>
    <row r="142" spans="1:10" x14ac:dyDescent="0.3">
      <c r="A142" s="132" t="s">
        <v>41</v>
      </c>
      <c r="B142" s="133" t="s">
        <v>49</v>
      </c>
      <c r="C142" s="133" t="s">
        <v>53</v>
      </c>
      <c r="D142" s="134">
        <v>41671</v>
      </c>
      <c r="E142" s="135">
        <f t="shared" si="2"/>
        <v>2</v>
      </c>
      <c r="F142" s="135" t="s">
        <v>50</v>
      </c>
      <c r="G142" s="133" t="s">
        <v>72</v>
      </c>
      <c r="H142" s="133" t="s">
        <v>75</v>
      </c>
      <c r="I142" s="133" t="s">
        <v>74</v>
      </c>
      <c r="J142" s="136">
        <v>4382456.4524999997</v>
      </c>
    </row>
    <row r="143" spans="1:10" x14ac:dyDescent="0.3">
      <c r="A143" s="127" t="s">
        <v>41</v>
      </c>
      <c r="B143" s="128" t="s">
        <v>49</v>
      </c>
      <c r="C143" s="128" t="s">
        <v>53</v>
      </c>
      <c r="D143" s="129">
        <v>41699</v>
      </c>
      <c r="E143" s="130">
        <f t="shared" si="2"/>
        <v>3</v>
      </c>
      <c r="F143" s="130" t="s">
        <v>50</v>
      </c>
      <c r="G143" s="128" t="s">
        <v>72</v>
      </c>
      <c r="H143" s="128" t="s">
        <v>75</v>
      </c>
      <c r="I143" s="128" t="s">
        <v>74</v>
      </c>
      <c r="J143" s="131">
        <v>3931053.2324999999</v>
      </c>
    </row>
    <row r="144" spans="1:10" x14ac:dyDescent="0.3">
      <c r="A144" s="132" t="s">
        <v>41</v>
      </c>
      <c r="B144" s="133" t="s">
        <v>49</v>
      </c>
      <c r="C144" s="133" t="s">
        <v>53</v>
      </c>
      <c r="D144" s="134">
        <v>41730</v>
      </c>
      <c r="E144" s="135">
        <f t="shared" si="2"/>
        <v>4</v>
      </c>
      <c r="F144" s="135" t="s">
        <v>50</v>
      </c>
      <c r="G144" s="133" t="s">
        <v>72</v>
      </c>
      <c r="H144" s="133" t="s">
        <v>75</v>
      </c>
      <c r="I144" s="133" t="s">
        <v>74</v>
      </c>
      <c r="J144" s="136">
        <v>4169822.72</v>
      </c>
    </row>
    <row r="145" spans="1:10" x14ac:dyDescent="0.3">
      <c r="A145" s="127" t="s">
        <v>41</v>
      </c>
      <c r="B145" s="128" t="s">
        <v>49</v>
      </c>
      <c r="C145" s="128" t="s">
        <v>53</v>
      </c>
      <c r="D145" s="129">
        <v>41760</v>
      </c>
      <c r="E145" s="130">
        <f t="shared" si="2"/>
        <v>5</v>
      </c>
      <c r="F145" s="130" t="s">
        <v>50</v>
      </c>
      <c r="G145" s="128" t="s">
        <v>72</v>
      </c>
      <c r="H145" s="128" t="s">
        <v>75</v>
      </c>
      <c r="I145" s="128" t="s">
        <v>74</v>
      </c>
      <c r="J145" s="131">
        <v>4107398.7075</v>
      </c>
    </row>
    <row r="146" spans="1:10" x14ac:dyDescent="0.3">
      <c r="A146" s="132" t="s">
        <v>41</v>
      </c>
      <c r="B146" s="133" t="s">
        <v>49</v>
      </c>
      <c r="C146" s="133" t="s">
        <v>53</v>
      </c>
      <c r="D146" s="134">
        <v>41791</v>
      </c>
      <c r="E146" s="135">
        <f t="shared" si="2"/>
        <v>6</v>
      </c>
      <c r="F146" s="135" t="s">
        <v>50</v>
      </c>
      <c r="G146" s="133" t="s">
        <v>72</v>
      </c>
      <c r="H146" s="133" t="s">
        <v>75</v>
      </c>
      <c r="I146" s="133" t="s">
        <v>74</v>
      </c>
      <c r="J146" s="136">
        <v>4394533.8475000001</v>
      </c>
    </row>
    <row r="147" spans="1:10" x14ac:dyDescent="0.3">
      <c r="A147" s="127" t="s">
        <v>41</v>
      </c>
      <c r="B147" s="128" t="s">
        <v>49</v>
      </c>
      <c r="C147" s="128" t="s">
        <v>53</v>
      </c>
      <c r="D147" s="129">
        <v>41456</v>
      </c>
      <c r="E147" s="130">
        <f t="shared" si="2"/>
        <v>7</v>
      </c>
      <c r="F147" s="130" t="s">
        <v>50</v>
      </c>
      <c r="G147" s="128" t="s">
        <v>76</v>
      </c>
      <c r="H147" s="128" t="s">
        <v>73</v>
      </c>
      <c r="I147" s="128" t="s">
        <v>74</v>
      </c>
      <c r="J147" s="131">
        <v>1554281.2747</v>
      </c>
    </row>
    <row r="148" spans="1:10" x14ac:dyDescent="0.3">
      <c r="A148" s="132" t="s">
        <v>41</v>
      </c>
      <c r="B148" s="133" t="s">
        <v>49</v>
      </c>
      <c r="C148" s="133" t="s">
        <v>53</v>
      </c>
      <c r="D148" s="134">
        <v>41487</v>
      </c>
      <c r="E148" s="135">
        <f t="shared" si="2"/>
        <v>8</v>
      </c>
      <c r="F148" s="135" t="s">
        <v>50</v>
      </c>
      <c r="G148" s="133" t="s">
        <v>76</v>
      </c>
      <c r="H148" s="133" t="s">
        <v>73</v>
      </c>
      <c r="I148" s="133" t="s">
        <v>74</v>
      </c>
      <c r="J148" s="136">
        <v>1717252.0299</v>
      </c>
    </row>
    <row r="149" spans="1:10" x14ac:dyDescent="0.3">
      <c r="A149" s="127" t="s">
        <v>41</v>
      </c>
      <c r="B149" s="128" t="s">
        <v>49</v>
      </c>
      <c r="C149" s="128" t="s">
        <v>53</v>
      </c>
      <c r="D149" s="129">
        <v>41518</v>
      </c>
      <c r="E149" s="130">
        <f t="shared" si="2"/>
        <v>9</v>
      </c>
      <c r="F149" s="130" t="s">
        <v>50</v>
      </c>
      <c r="G149" s="128" t="s">
        <v>76</v>
      </c>
      <c r="H149" s="128" t="s">
        <v>73</v>
      </c>
      <c r="I149" s="128" t="s">
        <v>74</v>
      </c>
      <c r="J149" s="131">
        <v>1495446.6901</v>
      </c>
    </row>
    <row r="150" spans="1:10" x14ac:dyDescent="0.3">
      <c r="A150" s="132" t="s">
        <v>41</v>
      </c>
      <c r="B150" s="133" t="s">
        <v>49</v>
      </c>
      <c r="C150" s="133" t="s">
        <v>53</v>
      </c>
      <c r="D150" s="134">
        <v>41548</v>
      </c>
      <c r="E150" s="135">
        <f t="shared" si="2"/>
        <v>10</v>
      </c>
      <c r="F150" s="135" t="s">
        <v>50</v>
      </c>
      <c r="G150" s="133" t="s">
        <v>76</v>
      </c>
      <c r="H150" s="133" t="s">
        <v>73</v>
      </c>
      <c r="I150" s="133" t="s">
        <v>74</v>
      </c>
      <c r="J150" s="136">
        <v>1321926.4993</v>
      </c>
    </row>
    <row r="151" spans="1:10" x14ac:dyDescent="0.3">
      <c r="A151" s="127" t="s">
        <v>41</v>
      </c>
      <c r="B151" s="128" t="s">
        <v>49</v>
      </c>
      <c r="C151" s="128" t="s">
        <v>53</v>
      </c>
      <c r="D151" s="129">
        <v>41579</v>
      </c>
      <c r="E151" s="130">
        <f t="shared" si="2"/>
        <v>11</v>
      </c>
      <c r="F151" s="130" t="s">
        <v>50</v>
      </c>
      <c r="G151" s="128" t="s">
        <v>76</v>
      </c>
      <c r="H151" s="128" t="s">
        <v>73</v>
      </c>
      <c r="I151" s="128" t="s">
        <v>74</v>
      </c>
      <c r="J151" s="131">
        <v>1452210.7655</v>
      </c>
    </row>
    <row r="152" spans="1:10" x14ac:dyDescent="0.3">
      <c r="A152" s="132" t="s">
        <v>41</v>
      </c>
      <c r="B152" s="133" t="s">
        <v>49</v>
      </c>
      <c r="C152" s="133" t="s">
        <v>53</v>
      </c>
      <c r="D152" s="134">
        <v>41609</v>
      </c>
      <c r="E152" s="135">
        <f t="shared" si="2"/>
        <v>12</v>
      </c>
      <c r="F152" s="135" t="s">
        <v>50</v>
      </c>
      <c r="G152" s="133" t="s">
        <v>76</v>
      </c>
      <c r="H152" s="133" t="s">
        <v>73</v>
      </c>
      <c r="I152" s="133" t="s">
        <v>74</v>
      </c>
      <c r="J152" s="136">
        <v>1237760.5548</v>
      </c>
    </row>
    <row r="153" spans="1:10" x14ac:dyDescent="0.3">
      <c r="A153" s="127" t="s">
        <v>41</v>
      </c>
      <c r="B153" s="128" t="s">
        <v>49</v>
      </c>
      <c r="C153" s="128" t="s">
        <v>53</v>
      </c>
      <c r="D153" s="129">
        <v>41640</v>
      </c>
      <c r="E153" s="130">
        <f t="shared" si="2"/>
        <v>1</v>
      </c>
      <c r="F153" s="130" t="s">
        <v>50</v>
      </c>
      <c r="G153" s="128" t="s">
        <v>76</v>
      </c>
      <c r="H153" s="128" t="s">
        <v>73</v>
      </c>
      <c r="I153" s="128" t="s">
        <v>74</v>
      </c>
      <c r="J153" s="131">
        <v>1893355.3716</v>
      </c>
    </row>
    <row r="154" spans="1:10" x14ac:dyDescent="0.3">
      <c r="A154" s="132" t="s">
        <v>41</v>
      </c>
      <c r="B154" s="133" t="s">
        <v>49</v>
      </c>
      <c r="C154" s="133" t="s">
        <v>53</v>
      </c>
      <c r="D154" s="134">
        <v>41671</v>
      </c>
      <c r="E154" s="135">
        <f t="shared" si="2"/>
        <v>2</v>
      </c>
      <c r="F154" s="135" t="s">
        <v>50</v>
      </c>
      <c r="G154" s="133" t="s">
        <v>76</v>
      </c>
      <c r="H154" s="133" t="s">
        <v>73</v>
      </c>
      <c r="I154" s="133" t="s">
        <v>74</v>
      </c>
      <c r="J154" s="136">
        <v>1928280.8390999998</v>
      </c>
    </row>
    <row r="155" spans="1:10" x14ac:dyDescent="0.3">
      <c r="A155" s="127" t="s">
        <v>41</v>
      </c>
      <c r="B155" s="128" t="s">
        <v>49</v>
      </c>
      <c r="C155" s="128" t="s">
        <v>53</v>
      </c>
      <c r="D155" s="129">
        <v>41699</v>
      </c>
      <c r="E155" s="130">
        <f t="shared" si="2"/>
        <v>3</v>
      </c>
      <c r="F155" s="130" t="s">
        <v>50</v>
      </c>
      <c r="G155" s="128" t="s">
        <v>76</v>
      </c>
      <c r="H155" s="128" t="s">
        <v>73</v>
      </c>
      <c r="I155" s="128" t="s">
        <v>74</v>
      </c>
      <c r="J155" s="131">
        <v>1729663.4223</v>
      </c>
    </row>
    <row r="156" spans="1:10" x14ac:dyDescent="0.3">
      <c r="A156" s="132" t="s">
        <v>41</v>
      </c>
      <c r="B156" s="133" t="s">
        <v>49</v>
      </c>
      <c r="C156" s="133" t="s">
        <v>53</v>
      </c>
      <c r="D156" s="134">
        <v>41730</v>
      </c>
      <c r="E156" s="135">
        <f t="shared" si="2"/>
        <v>4</v>
      </c>
      <c r="F156" s="135" t="s">
        <v>50</v>
      </c>
      <c r="G156" s="133" t="s">
        <v>76</v>
      </c>
      <c r="H156" s="133" t="s">
        <v>73</v>
      </c>
      <c r="I156" s="133" t="s">
        <v>74</v>
      </c>
      <c r="J156" s="136">
        <v>1834721.9968000001</v>
      </c>
    </row>
    <row r="157" spans="1:10" x14ac:dyDescent="0.3">
      <c r="A157" s="127" t="s">
        <v>41</v>
      </c>
      <c r="B157" s="128" t="s">
        <v>49</v>
      </c>
      <c r="C157" s="128" t="s">
        <v>53</v>
      </c>
      <c r="D157" s="129">
        <v>41760</v>
      </c>
      <c r="E157" s="130">
        <f t="shared" si="2"/>
        <v>5</v>
      </c>
      <c r="F157" s="130" t="s">
        <v>50</v>
      </c>
      <c r="G157" s="128" t="s">
        <v>76</v>
      </c>
      <c r="H157" s="128" t="s">
        <v>73</v>
      </c>
      <c r="I157" s="128" t="s">
        <v>74</v>
      </c>
      <c r="J157" s="131">
        <v>1807255.4313000001</v>
      </c>
    </row>
    <row r="158" spans="1:10" x14ac:dyDescent="0.3">
      <c r="A158" s="132" t="s">
        <v>41</v>
      </c>
      <c r="B158" s="133" t="s">
        <v>49</v>
      </c>
      <c r="C158" s="133" t="s">
        <v>53</v>
      </c>
      <c r="D158" s="134">
        <v>41791</v>
      </c>
      <c r="E158" s="135">
        <f t="shared" si="2"/>
        <v>6</v>
      </c>
      <c r="F158" s="135" t="s">
        <v>50</v>
      </c>
      <c r="G158" s="133" t="s">
        <v>76</v>
      </c>
      <c r="H158" s="133" t="s">
        <v>73</v>
      </c>
      <c r="I158" s="133" t="s">
        <v>74</v>
      </c>
      <c r="J158" s="136">
        <v>1933594.8929000001</v>
      </c>
    </row>
    <row r="159" spans="1:10" x14ac:dyDescent="0.3">
      <c r="A159" s="127" t="s">
        <v>41</v>
      </c>
      <c r="B159" s="128" t="s">
        <v>49</v>
      </c>
      <c r="C159" s="128" t="s">
        <v>53</v>
      </c>
      <c r="D159" s="129">
        <v>41456</v>
      </c>
      <c r="E159" s="130">
        <f t="shared" si="2"/>
        <v>7</v>
      </c>
      <c r="F159" s="130" t="s">
        <v>50</v>
      </c>
      <c r="G159" s="128" t="s">
        <v>76</v>
      </c>
      <c r="H159" s="128" t="s">
        <v>75</v>
      </c>
      <c r="I159" s="128" t="s">
        <v>74</v>
      </c>
      <c r="J159" s="131">
        <v>2825965.9539999999</v>
      </c>
    </row>
    <row r="160" spans="1:10" x14ac:dyDescent="0.3">
      <c r="A160" s="132" t="s">
        <v>41</v>
      </c>
      <c r="B160" s="133" t="s">
        <v>49</v>
      </c>
      <c r="C160" s="133" t="s">
        <v>53</v>
      </c>
      <c r="D160" s="134">
        <v>41487</v>
      </c>
      <c r="E160" s="135">
        <f t="shared" si="2"/>
        <v>8</v>
      </c>
      <c r="F160" s="135" t="s">
        <v>50</v>
      </c>
      <c r="G160" s="133" t="s">
        <v>76</v>
      </c>
      <c r="H160" s="133" t="s">
        <v>75</v>
      </c>
      <c r="I160" s="133" t="s">
        <v>74</v>
      </c>
      <c r="J160" s="136">
        <v>2122276.4180000001</v>
      </c>
    </row>
    <row r="161" spans="1:10" x14ac:dyDescent="0.3">
      <c r="A161" s="127" t="s">
        <v>41</v>
      </c>
      <c r="B161" s="128" t="s">
        <v>49</v>
      </c>
      <c r="C161" s="128" t="s">
        <v>53</v>
      </c>
      <c r="D161" s="129">
        <v>41518</v>
      </c>
      <c r="E161" s="130">
        <f t="shared" si="2"/>
        <v>9</v>
      </c>
      <c r="F161" s="130" t="s">
        <v>50</v>
      </c>
      <c r="G161" s="128" t="s">
        <v>76</v>
      </c>
      <c r="H161" s="128" t="s">
        <v>75</v>
      </c>
      <c r="I161" s="128" t="s">
        <v>74</v>
      </c>
      <c r="J161" s="131">
        <v>3718993.9819999998</v>
      </c>
    </row>
    <row r="162" spans="1:10" x14ac:dyDescent="0.3">
      <c r="A162" s="132" t="s">
        <v>41</v>
      </c>
      <c r="B162" s="133" t="s">
        <v>49</v>
      </c>
      <c r="C162" s="133" t="s">
        <v>53</v>
      </c>
      <c r="D162" s="134">
        <v>41548</v>
      </c>
      <c r="E162" s="135">
        <f t="shared" si="2"/>
        <v>10</v>
      </c>
      <c r="F162" s="135" t="s">
        <v>50</v>
      </c>
      <c r="G162" s="133" t="s">
        <v>76</v>
      </c>
      <c r="H162" s="133" t="s">
        <v>75</v>
      </c>
      <c r="I162" s="133" t="s">
        <v>74</v>
      </c>
      <c r="J162" s="136">
        <v>3403502.7259999998</v>
      </c>
    </row>
    <row r="163" spans="1:10" x14ac:dyDescent="0.3">
      <c r="A163" s="127" t="s">
        <v>41</v>
      </c>
      <c r="B163" s="128" t="s">
        <v>49</v>
      </c>
      <c r="C163" s="128" t="s">
        <v>53</v>
      </c>
      <c r="D163" s="129">
        <v>41579</v>
      </c>
      <c r="E163" s="130">
        <f t="shared" si="2"/>
        <v>11</v>
      </c>
      <c r="F163" s="130" t="s">
        <v>50</v>
      </c>
      <c r="G163" s="128" t="s">
        <v>76</v>
      </c>
      <c r="H163" s="128" t="s">
        <v>75</v>
      </c>
      <c r="I163" s="128" t="s">
        <v>74</v>
      </c>
      <c r="J163" s="131">
        <v>2640383.2100000004</v>
      </c>
    </row>
    <row r="164" spans="1:10" x14ac:dyDescent="0.3">
      <c r="A164" s="132" t="s">
        <v>41</v>
      </c>
      <c r="B164" s="133" t="s">
        <v>49</v>
      </c>
      <c r="C164" s="133" t="s">
        <v>53</v>
      </c>
      <c r="D164" s="134">
        <v>41609</v>
      </c>
      <c r="E164" s="135">
        <f t="shared" si="2"/>
        <v>12</v>
      </c>
      <c r="F164" s="135" t="s">
        <v>50</v>
      </c>
      <c r="G164" s="133" t="s">
        <v>76</v>
      </c>
      <c r="H164" s="133" t="s">
        <v>75</v>
      </c>
      <c r="I164" s="133" t="s">
        <v>74</v>
      </c>
      <c r="J164" s="136">
        <v>3250473.736</v>
      </c>
    </row>
    <row r="165" spans="1:10" x14ac:dyDescent="0.3">
      <c r="A165" s="127" t="s">
        <v>41</v>
      </c>
      <c r="B165" s="128" t="s">
        <v>49</v>
      </c>
      <c r="C165" s="128" t="s">
        <v>53</v>
      </c>
      <c r="D165" s="129">
        <v>41640</v>
      </c>
      <c r="E165" s="130">
        <f t="shared" si="2"/>
        <v>1</v>
      </c>
      <c r="F165" s="130" t="s">
        <v>50</v>
      </c>
      <c r="G165" s="128" t="s">
        <v>76</v>
      </c>
      <c r="H165" s="128" t="s">
        <v>75</v>
      </c>
      <c r="I165" s="128" t="s">
        <v>74</v>
      </c>
      <c r="J165" s="131">
        <v>3442464.3119999999</v>
      </c>
    </row>
    <row r="166" spans="1:10" x14ac:dyDescent="0.3">
      <c r="A166" s="132" t="s">
        <v>41</v>
      </c>
      <c r="B166" s="133" t="s">
        <v>49</v>
      </c>
      <c r="C166" s="133" t="s">
        <v>53</v>
      </c>
      <c r="D166" s="134">
        <v>41671</v>
      </c>
      <c r="E166" s="135">
        <f t="shared" si="2"/>
        <v>2</v>
      </c>
      <c r="F166" s="135" t="s">
        <v>50</v>
      </c>
      <c r="G166" s="133" t="s">
        <v>76</v>
      </c>
      <c r="H166" s="133" t="s">
        <v>75</v>
      </c>
      <c r="I166" s="133" t="s">
        <v>74</v>
      </c>
      <c r="J166" s="136">
        <v>3505965.162</v>
      </c>
    </row>
    <row r="167" spans="1:10" x14ac:dyDescent="0.3">
      <c r="A167" s="127" t="s">
        <v>41</v>
      </c>
      <c r="B167" s="128" t="s">
        <v>49</v>
      </c>
      <c r="C167" s="128" t="s">
        <v>53</v>
      </c>
      <c r="D167" s="129">
        <v>41699</v>
      </c>
      <c r="E167" s="130">
        <f t="shared" si="2"/>
        <v>3</v>
      </c>
      <c r="F167" s="130" t="s">
        <v>50</v>
      </c>
      <c r="G167" s="128" t="s">
        <v>76</v>
      </c>
      <c r="H167" s="128" t="s">
        <v>75</v>
      </c>
      <c r="I167" s="128" t="s">
        <v>74</v>
      </c>
      <c r="J167" s="131">
        <v>3144842.5860000001</v>
      </c>
    </row>
    <row r="168" spans="1:10" x14ac:dyDescent="0.3">
      <c r="A168" s="132" t="s">
        <v>41</v>
      </c>
      <c r="B168" s="133" t="s">
        <v>49</v>
      </c>
      <c r="C168" s="133" t="s">
        <v>53</v>
      </c>
      <c r="D168" s="134">
        <v>41730</v>
      </c>
      <c r="E168" s="135">
        <f t="shared" si="2"/>
        <v>4</v>
      </c>
      <c r="F168" s="135" t="s">
        <v>50</v>
      </c>
      <c r="G168" s="133" t="s">
        <v>76</v>
      </c>
      <c r="H168" s="133" t="s">
        <v>75</v>
      </c>
      <c r="I168" s="133" t="s">
        <v>74</v>
      </c>
      <c r="J168" s="136">
        <v>3335858.1760000004</v>
      </c>
    </row>
    <row r="169" spans="1:10" x14ac:dyDescent="0.3">
      <c r="A169" s="127" t="s">
        <v>41</v>
      </c>
      <c r="B169" s="128" t="s">
        <v>49</v>
      </c>
      <c r="C169" s="128" t="s">
        <v>53</v>
      </c>
      <c r="D169" s="129">
        <v>41760</v>
      </c>
      <c r="E169" s="130">
        <f t="shared" si="2"/>
        <v>5</v>
      </c>
      <c r="F169" s="130" t="s">
        <v>50</v>
      </c>
      <c r="G169" s="128" t="s">
        <v>76</v>
      </c>
      <c r="H169" s="128" t="s">
        <v>75</v>
      </c>
      <c r="I169" s="128" t="s">
        <v>74</v>
      </c>
      <c r="J169" s="131">
        <v>3285918.966</v>
      </c>
    </row>
    <row r="170" spans="1:10" x14ac:dyDescent="0.3">
      <c r="A170" s="132" t="s">
        <v>41</v>
      </c>
      <c r="B170" s="133" t="s">
        <v>49</v>
      </c>
      <c r="C170" s="133" t="s">
        <v>53</v>
      </c>
      <c r="D170" s="134">
        <v>41791</v>
      </c>
      <c r="E170" s="135">
        <f t="shared" si="2"/>
        <v>6</v>
      </c>
      <c r="F170" s="135" t="s">
        <v>50</v>
      </c>
      <c r="G170" s="133" t="s">
        <v>76</v>
      </c>
      <c r="H170" s="133" t="s">
        <v>75</v>
      </c>
      <c r="I170" s="133" t="s">
        <v>74</v>
      </c>
      <c r="J170" s="136">
        <v>3515627.0780000002</v>
      </c>
    </row>
    <row r="171" spans="1:10" x14ac:dyDescent="0.3">
      <c r="A171" s="127" t="s">
        <v>41</v>
      </c>
      <c r="B171" s="128" t="s">
        <v>49</v>
      </c>
      <c r="C171" s="128" t="s">
        <v>53</v>
      </c>
      <c r="D171" s="129">
        <v>41456</v>
      </c>
      <c r="E171" s="130">
        <f t="shared" si="2"/>
        <v>7</v>
      </c>
      <c r="F171" s="130" t="s">
        <v>50</v>
      </c>
      <c r="G171" s="128" t="s">
        <v>77</v>
      </c>
      <c r="H171" s="128" t="s">
        <v>73</v>
      </c>
      <c r="I171" s="128" t="s">
        <v>74</v>
      </c>
      <c r="J171" s="131">
        <v>3037913.400549999</v>
      </c>
    </row>
    <row r="172" spans="1:10" x14ac:dyDescent="0.3">
      <c r="A172" s="132" t="s">
        <v>41</v>
      </c>
      <c r="B172" s="133" t="s">
        <v>49</v>
      </c>
      <c r="C172" s="133" t="s">
        <v>53</v>
      </c>
      <c r="D172" s="134">
        <v>41487</v>
      </c>
      <c r="E172" s="135">
        <f t="shared" si="2"/>
        <v>8</v>
      </c>
      <c r="F172" s="135" t="s">
        <v>50</v>
      </c>
      <c r="G172" s="133" t="s">
        <v>77</v>
      </c>
      <c r="H172" s="133" t="s">
        <v>73</v>
      </c>
      <c r="I172" s="133" t="s">
        <v>74</v>
      </c>
      <c r="J172" s="136">
        <v>3356447.1493499991</v>
      </c>
    </row>
    <row r="173" spans="1:10" x14ac:dyDescent="0.3">
      <c r="A173" s="127" t="s">
        <v>41</v>
      </c>
      <c r="B173" s="128" t="s">
        <v>49</v>
      </c>
      <c r="C173" s="128" t="s">
        <v>53</v>
      </c>
      <c r="D173" s="129">
        <v>41518</v>
      </c>
      <c r="E173" s="130">
        <f t="shared" si="2"/>
        <v>9</v>
      </c>
      <c r="F173" s="130" t="s">
        <v>50</v>
      </c>
      <c r="G173" s="128" t="s">
        <v>77</v>
      </c>
      <c r="H173" s="128" t="s">
        <v>73</v>
      </c>
      <c r="I173" s="128" t="s">
        <v>74</v>
      </c>
      <c r="J173" s="131">
        <v>2922918.5306499992</v>
      </c>
    </row>
    <row r="174" spans="1:10" x14ac:dyDescent="0.3">
      <c r="A174" s="132" t="s">
        <v>41</v>
      </c>
      <c r="B174" s="133" t="s">
        <v>49</v>
      </c>
      <c r="C174" s="133" t="s">
        <v>53</v>
      </c>
      <c r="D174" s="134">
        <v>41548</v>
      </c>
      <c r="E174" s="135">
        <f t="shared" si="2"/>
        <v>10</v>
      </c>
      <c r="F174" s="135" t="s">
        <v>50</v>
      </c>
      <c r="G174" s="133" t="s">
        <v>77</v>
      </c>
      <c r="H174" s="133" t="s">
        <v>73</v>
      </c>
      <c r="I174" s="133" t="s">
        <v>74</v>
      </c>
      <c r="J174" s="136">
        <v>2583765.4304499994</v>
      </c>
    </row>
    <row r="175" spans="1:10" x14ac:dyDescent="0.3">
      <c r="A175" s="127" t="s">
        <v>41</v>
      </c>
      <c r="B175" s="128" t="s">
        <v>49</v>
      </c>
      <c r="C175" s="128" t="s">
        <v>53</v>
      </c>
      <c r="D175" s="129">
        <v>41579</v>
      </c>
      <c r="E175" s="130">
        <f t="shared" si="2"/>
        <v>11</v>
      </c>
      <c r="F175" s="130" t="s">
        <v>50</v>
      </c>
      <c r="G175" s="128" t="s">
        <v>77</v>
      </c>
      <c r="H175" s="128" t="s">
        <v>73</v>
      </c>
      <c r="I175" s="128" t="s">
        <v>74</v>
      </c>
      <c r="J175" s="131">
        <v>2838411.9507499994</v>
      </c>
    </row>
    <row r="176" spans="1:10" x14ac:dyDescent="0.3">
      <c r="A176" s="132" t="s">
        <v>41</v>
      </c>
      <c r="B176" s="133" t="s">
        <v>49</v>
      </c>
      <c r="C176" s="133" t="s">
        <v>53</v>
      </c>
      <c r="D176" s="134">
        <v>41609</v>
      </c>
      <c r="E176" s="135">
        <f t="shared" si="2"/>
        <v>12</v>
      </c>
      <c r="F176" s="135" t="s">
        <v>50</v>
      </c>
      <c r="G176" s="133" t="s">
        <v>77</v>
      </c>
      <c r="H176" s="133" t="s">
        <v>73</v>
      </c>
      <c r="I176" s="133" t="s">
        <v>74</v>
      </c>
      <c r="J176" s="136">
        <v>2419259.2661999995</v>
      </c>
    </row>
    <row r="177" spans="1:10" x14ac:dyDescent="0.3">
      <c r="A177" s="127" t="s">
        <v>41</v>
      </c>
      <c r="B177" s="128" t="s">
        <v>49</v>
      </c>
      <c r="C177" s="128" t="s">
        <v>53</v>
      </c>
      <c r="D177" s="129">
        <v>41640</v>
      </c>
      <c r="E177" s="130">
        <f t="shared" si="2"/>
        <v>1</v>
      </c>
      <c r="F177" s="130" t="s">
        <v>50</v>
      </c>
      <c r="G177" s="128" t="s">
        <v>77</v>
      </c>
      <c r="H177" s="128" t="s">
        <v>73</v>
      </c>
      <c r="I177" s="128" t="s">
        <v>74</v>
      </c>
      <c r="J177" s="131">
        <v>3700649.1353999986</v>
      </c>
    </row>
    <row r="178" spans="1:10" x14ac:dyDescent="0.3">
      <c r="A178" s="132" t="s">
        <v>41</v>
      </c>
      <c r="B178" s="133" t="s">
        <v>49</v>
      </c>
      <c r="C178" s="133" t="s">
        <v>53</v>
      </c>
      <c r="D178" s="134">
        <v>41671</v>
      </c>
      <c r="E178" s="135">
        <f t="shared" si="2"/>
        <v>2</v>
      </c>
      <c r="F178" s="135" t="s">
        <v>50</v>
      </c>
      <c r="G178" s="133" t="s">
        <v>77</v>
      </c>
      <c r="H178" s="133" t="s">
        <v>73</v>
      </c>
      <c r="I178" s="133" t="s">
        <v>74</v>
      </c>
      <c r="J178" s="136">
        <v>3768912.5491499985</v>
      </c>
    </row>
    <row r="179" spans="1:10" x14ac:dyDescent="0.3">
      <c r="A179" s="127" t="s">
        <v>41</v>
      </c>
      <c r="B179" s="128" t="s">
        <v>49</v>
      </c>
      <c r="C179" s="128" t="s">
        <v>53</v>
      </c>
      <c r="D179" s="129">
        <v>41699</v>
      </c>
      <c r="E179" s="130">
        <f t="shared" si="2"/>
        <v>3</v>
      </c>
      <c r="F179" s="130" t="s">
        <v>50</v>
      </c>
      <c r="G179" s="128" t="s">
        <v>77</v>
      </c>
      <c r="H179" s="128" t="s">
        <v>73</v>
      </c>
      <c r="I179" s="128" t="s">
        <v>74</v>
      </c>
      <c r="J179" s="131">
        <v>3380705.7799499989</v>
      </c>
    </row>
    <row r="180" spans="1:10" x14ac:dyDescent="0.3">
      <c r="A180" s="132" t="s">
        <v>41</v>
      </c>
      <c r="B180" s="133" t="s">
        <v>49</v>
      </c>
      <c r="C180" s="133" t="s">
        <v>53</v>
      </c>
      <c r="D180" s="134">
        <v>41730</v>
      </c>
      <c r="E180" s="135">
        <f t="shared" si="2"/>
        <v>4</v>
      </c>
      <c r="F180" s="135" t="s">
        <v>50</v>
      </c>
      <c r="G180" s="133" t="s">
        <v>77</v>
      </c>
      <c r="H180" s="133" t="s">
        <v>73</v>
      </c>
      <c r="I180" s="133" t="s">
        <v>74</v>
      </c>
      <c r="J180" s="136">
        <v>3586047.5391999991</v>
      </c>
    </row>
    <row r="181" spans="1:10" x14ac:dyDescent="0.3">
      <c r="A181" s="127" t="s">
        <v>41</v>
      </c>
      <c r="B181" s="128" t="s">
        <v>49</v>
      </c>
      <c r="C181" s="128" t="s">
        <v>53</v>
      </c>
      <c r="D181" s="129">
        <v>41760</v>
      </c>
      <c r="E181" s="130">
        <f t="shared" si="2"/>
        <v>5</v>
      </c>
      <c r="F181" s="130" t="s">
        <v>50</v>
      </c>
      <c r="G181" s="128" t="s">
        <v>77</v>
      </c>
      <c r="H181" s="128" t="s">
        <v>73</v>
      </c>
      <c r="I181" s="128" t="s">
        <v>74</v>
      </c>
      <c r="J181" s="131">
        <v>3032362.88845</v>
      </c>
    </row>
    <row r="182" spans="1:10" x14ac:dyDescent="0.3">
      <c r="A182" s="132" t="s">
        <v>41</v>
      </c>
      <c r="B182" s="133" t="s">
        <v>49</v>
      </c>
      <c r="C182" s="133" t="s">
        <v>53</v>
      </c>
      <c r="D182" s="134">
        <v>41791</v>
      </c>
      <c r="E182" s="135">
        <f t="shared" si="2"/>
        <v>6</v>
      </c>
      <c r="F182" s="135" t="s">
        <v>50</v>
      </c>
      <c r="G182" s="133" t="s">
        <v>77</v>
      </c>
      <c r="H182" s="133" t="s">
        <v>73</v>
      </c>
      <c r="I182" s="133" t="s">
        <v>74</v>
      </c>
      <c r="J182" s="136">
        <v>3079299.10885</v>
      </c>
    </row>
    <row r="183" spans="1:10" x14ac:dyDescent="0.3">
      <c r="A183" s="127" t="s">
        <v>41</v>
      </c>
      <c r="B183" s="128" t="s">
        <v>37</v>
      </c>
      <c r="C183" s="128" t="s">
        <v>52</v>
      </c>
      <c r="D183" s="129">
        <v>41456</v>
      </c>
      <c r="E183" s="130">
        <f t="shared" si="2"/>
        <v>7</v>
      </c>
      <c r="F183" s="130" t="s">
        <v>39</v>
      </c>
      <c r="G183" s="128" t="s">
        <v>46</v>
      </c>
      <c r="H183" s="128" t="s">
        <v>55</v>
      </c>
      <c r="I183" s="128" t="s">
        <v>74</v>
      </c>
      <c r="J183" s="131">
        <v>593751.84077137313</v>
      </c>
    </row>
    <row r="184" spans="1:10" x14ac:dyDescent="0.3">
      <c r="A184" s="132" t="s">
        <v>41</v>
      </c>
      <c r="B184" s="133" t="s">
        <v>37</v>
      </c>
      <c r="C184" s="133" t="s">
        <v>52</v>
      </c>
      <c r="D184" s="134">
        <v>41487</v>
      </c>
      <c r="E184" s="135">
        <f t="shared" si="2"/>
        <v>8</v>
      </c>
      <c r="F184" s="135" t="s">
        <v>39</v>
      </c>
      <c r="G184" s="133" t="s">
        <v>46</v>
      </c>
      <c r="H184" s="133" t="s">
        <v>55</v>
      </c>
      <c r="I184" s="133" t="s">
        <v>74</v>
      </c>
      <c r="J184" s="136">
        <v>820393.03401412489</v>
      </c>
    </row>
    <row r="185" spans="1:10" x14ac:dyDescent="0.3">
      <c r="A185" s="127" t="s">
        <v>41</v>
      </c>
      <c r="B185" s="128" t="s">
        <v>37</v>
      </c>
      <c r="C185" s="128" t="s">
        <v>52</v>
      </c>
      <c r="D185" s="129">
        <v>41518</v>
      </c>
      <c r="E185" s="130">
        <f t="shared" si="2"/>
        <v>9</v>
      </c>
      <c r="F185" s="130" t="s">
        <v>39</v>
      </c>
      <c r="G185" s="128" t="s">
        <v>46</v>
      </c>
      <c r="H185" s="128" t="s">
        <v>55</v>
      </c>
      <c r="I185" s="128" t="s">
        <v>74</v>
      </c>
      <c r="J185" s="131">
        <v>642291.58212862327</v>
      </c>
    </row>
    <row r="186" spans="1:10" x14ac:dyDescent="0.3">
      <c r="A186" s="132" t="s">
        <v>41</v>
      </c>
      <c r="B186" s="133" t="s">
        <v>37</v>
      </c>
      <c r="C186" s="133" t="s">
        <v>52</v>
      </c>
      <c r="D186" s="134">
        <v>41548</v>
      </c>
      <c r="E186" s="135">
        <f t="shared" si="2"/>
        <v>10</v>
      </c>
      <c r="F186" s="135" t="s">
        <v>39</v>
      </c>
      <c r="G186" s="133" t="s">
        <v>46</v>
      </c>
      <c r="H186" s="133" t="s">
        <v>55</v>
      </c>
      <c r="I186" s="133" t="s">
        <v>74</v>
      </c>
      <c r="J186" s="136">
        <v>609639.97288837493</v>
      </c>
    </row>
    <row r="187" spans="1:10" x14ac:dyDescent="0.3">
      <c r="A187" s="127" t="s">
        <v>41</v>
      </c>
      <c r="B187" s="128" t="s">
        <v>37</v>
      </c>
      <c r="C187" s="128" t="s">
        <v>52</v>
      </c>
      <c r="D187" s="129">
        <v>41579</v>
      </c>
      <c r="E187" s="130">
        <f t="shared" si="2"/>
        <v>11</v>
      </c>
      <c r="F187" s="130" t="s">
        <v>39</v>
      </c>
      <c r="G187" s="128" t="s">
        <v>46</v>
      </c>
      <c r="H187" s="128" t="s">
        <v>55</v>
      </c>
      <c r="I187" s="128" t="s">
        <v>74</v>
      </c>
      <c r="J187" s="131">
        <v>626073.16897124995</v>
      </c>
    </row>
    <row r="188" spans="1:10" x14ac:dyDescent="0.3">
      <c r="A188" s="132" t="s">
        <v>41</v>
      </c>
      <c r="B188" s="133" t="s">
        <v>37</v>
      </c>
      <c r="C188" s="133" t="s">
        <v>52</v>
      </c>
      <c r="D188" s="134">
        <v>41609</v>
      </c>
      <c r="E188" s="135">
        <f t="shared" ref="E188:E194" si="3">MONTH(D188)</f>
        <v>12</v>
      </c>
      <c r="F188" s="135" t="s">
        <v>39</v>
      </c>
      <c r="G188" s="133" t="s">
        <v>46</v>
      </c>
      <c r="H188" s="133" t="s">
        <v>55</v>
      </c>
      <c r="I188" s="133" t="s">
        <v>74</v>
      </c>
      <c r="J188" s="136">
        <v>602153.37789750006</v>
      </c>
    </row>
    <row r="189" spans="1:10" x14ac:dyDescent="0.3">
      <c r="A189" s="127" t="s">
        <v>41</v>
      </c>
      <c r="B189" s="128" t="s">
        <v>37</v>
      </c>
      <c r="C189" s="128" t="s">
        <v>52</v>
      </c>
      <c r="D189" s="129">
        <v>41640</v>
      </c>
      <c r="E189" s="130">
        <f t="shared" si="3"/>
        <v>1</v>
      </c>
      <c r="F189" s="130" t="s">
        <v>39</v>
      </c>
      <c r="G189" s="128" t="s">
        <v>46</v>
      </c>
      <c r="H189" s="128" t="s">
        <v>55</v>
      </c>
      <c r="I189" s="128" t="s">
        <v>74</v>
      </c>
      <c r="J189" s="131">
        <v>1146143.9846999997</v>
      </c>
    </row>
    <row r="190" spans="1:10" x14ac:dyDescent="0.3">
      <c r="A190" s="132" t="s">
        <v>41</v>
      </c>
      <c r="B190" s="133" t="s">
        <v>37</v>
      </c>
      <c r="C190" s="133" t="s">
        <v>52</v>
      </c>
      <c r="D190" s="134">
        <v>41671</v>
      </c>
      <c r="E190" s="135">
        <f t="shared" si="3"/>
        <v>2</v>
      </c>
      <c r="F190" s="135" t="s">
        <v>39</v>
      </c>
      <c r="G190" s="133" t="s">
        <v>46</v>
      </c>
      <c r="H190" s="133" t="s">
        <v>55</v>
      </c>
      <c r="I190" s="133" t="s">
        <v>74</v>
      </c>
      <c r="J190" s="136">
        <v>964931.83751249989</v>
      </c>
    </row>
    <row r="191" spans="1:10" x14ac:dyDescent="0.3">
      <c r="A191" s="127" t="s">
        <v>41</v>
      </c>
      <c r="B191" s="128" t="s">
        <v>37</v>
      </c>
      <c r="C191" s="128" t="s">
        <v>52</v>
      </c>
      <c r="D191" s="129">
        <v>41699</v>
      </c>
      <c r="E191" s="130">
        <f t="shared" si="3"/>
        <v>3</v>
      </c>
      <c r="F191" s="130" t="s">
        <v>39</v>
      </c>
      <c r="G191" s="128" t="s">
        <v>46</v>
      </c>
      <c r="H191" s="128" t="s">
        <v>55</v>
      </c>
      <c r="I191" s="128" t="s">
        <v>74</v>
      </c>
      <c r="J191" s="131">
        <v>962733.95790000004</v>
      </c>
    </row>
    <row r="192" spans="1:10" x14ac:dyDescent="0.3">
      <c r="A192" s="132" t="s">
        <v>41</v>
      </c>
      <c r="B192" s="133" t="s">
        <v>37</v>
      </c>
      <c r="C192" s="133" t="s">
        <v>52</v>
      </c>
      <c r="D192" s="134">
        <v>41730</v>
      </c>
      <c r="E192" s="135">
        <f t="shared" si="3"/>
        <v>4</v>
      </c>
      <c r="F192" s="135" t="s">
        <v>39</v>
      </c>
      <c r="G192" s="133" t="s">
        <v>46</v>
      </c>
      <c r="H192" s="133" t="s">
        <v>55</v>
      </c>
      <c r="I192" s="133" t="s">
        <v>74</v>
      </c>
      <c r="J192" s="136">
        <v>964825.21760624985</v>
      </c>
    </row>
    <row r="193" spans="1:12" x14ac:dyDescent="0.3">
      <c r="A193" s="127" t="s">
        <v>41</v>
      </c>
      <c r="B193" s="128" t="s">
        <v>37</v>
      </c>
      <c r="C193" s="128" t="s">
        <v>52</v>
      </c>
      <c r="D193" s="129">
        <v>41760</v>
      </c>
      <c r="E193" s="130">
        <f t="shared" si="3"/>
        <v>5</v>
      </c>
      <c r="F193" s="130" t="s">
        <v>39</v>
      </c>
      <c r="G193" s="128" t="s">
        <v>46</v>
      </c>
      <c r="H193" s="128" t="s">
        <v>55</v>
      </c>
      <c r="I193" s="128" t="s">
        <v>74</v>
      </c>
      <c r="J193" s="131">
        <v>1024534.78359375</v>
      </c>
    </row>
    <row r="194" spans="1:12" x14ac:dyDescent="0.3">
      <c r="A194" s="132" t="s">
        <v>41</v>
      </c>
      <c r="B194" s="133" t="s">
        <v>37</v>
      </c>
      <c r="C194" s="133" t="s">
        <v>52</v>
      </c>
      <c r="D194" s="134">
        <v>41791</v>
      </c>
      <c r="E194" s="135">
        <f t="shared" si="3"/>
        <v>6</v>
      </c>
      <c r="F194" s="135" t="s">
        <v>39</v>
      </c>
      <c r="G194" s="133" t="s">
        <v>46</v>
      </c>
      <c r="H194" s="133" t="s">
        <v>55</v>
      </c>
      <c r="I194" s="133" t="s">
        <v>74</v>
      </c>
      <c r="J194" s="136">
        <v>1168045.22566875</v>
      </c>
    </row>
    <row r="195" spans="1:12" x14ac:dyDescent="0.3">
      <c r="A195" s="127" t="s">
        <v>41</v>
      </c>
      <c r="B195" s="128" t="s">
        <v>37</v>
      </c>
      <c r="C195" s="128" t="s">
        <v>52</v>
      </c>
      <c r="D195" s="129">
        <v>41456</v>
      </c>
      <c r="E195" s="130">
        <f t="shared" ref="E195" si="4">MONTH(D195)</f>
        <v>7</v>
      </c>
      <c r="F195" s="130" t="s">
        <v>39</v>
      </c>
      <c r="G195" s="128" t="s">
        <v>47</v>
      </c>
      <c r="H195" s="128" t="s">
        <v>62</v>
      </c>
      <c r="I195" s="128" t="s">
        <v>74</v>
      </c>
      <c r="J195" s="131">
        <v>276807.38497499918</v>
      </c>
      <c r="K195" s="74"/>
      <c r="L195" s="74"/>
    </row>
    <row r="196" spans="1:12" x14ac:dyDescent="0.3">
      <c r="A196" s="132" t="s">
        <v>41</v>
      </c>
      <c r="B196" s="133" t="s">
        <v>37</v>
      </c>
      <c r="C196" s="133" t="s">
        <v>52</v>
      </c>
      <c r="D196" s="134">
        <v>41487</v>
      </c>
      <c r="E196" s="135">
        <f t="shared" ref="E196:E207" si="5">MONTH(D196)</f>
        <v>8</v>
      </c>
      <c r="F196" s="135" t="s">
        <v>39</v>
      </c>
      <c r="G196" s="133" t="s">
        <v>47</v>
      </c>
      <c r="H196" s="133" t="s">
        <v>62</v>
      </c>
      <c r="I196" s="133" t="s">
        <v>74</v>
      </c>
      <c r="J196" s="136">
        <v>382467.614925</v>
      </c>
      <c r="K196" s="74"/>
      <c r="L196" s="74"/>
    </row>
    <row r="197" spans="1:12" x14ac:dyDescent="0.3">
      <c r="A197" s="127" t="s">
        <v>41</v>
      </c>
      <c r="B197" s="128" t="s">
        <v>37</v>
      </c>
      <c r="C197" s="128" t="s">
        <v>52</v>
      </c>
      <c r="D197" s="129">
        <v>41518</v>
      </c>
      <c r="E197" s="130">
        <f t="shared" si="5"/>
        <v>9</v>
      </c>
      <c r="F197" s="130" t="s">
        <v>39</v>
      </c>
      <c r="G197" s="128" t="s">
        <v>47</v>
      </c>
      <c r="H197" s="128" t="s">
        <v>62</v>
      </c>
      <c r="I197" s="128" t="s">
        <v>74</v>
      </c>
      <c r="J197" s="131">
        <v>299436.63502499921</v>
      </c>
      <c r="K197" s="74"/>
      <c r="L197" s="74"/>
    </row>
    <row r="198" spans="1:12" x14ac:dyDescent="0.3">
      <c r="A198" s="132" t="s">
        <v>41</v>
      </c>
      <c r="B198" s="133" t="s">
        <v>37</v>
      </c>
      <c r="C198" s="133" t="s">
        <v>52</v>
      </c>
      <c r="D198" s="134">
        <v>41548</v>
      </c>
      <c r="E198" s="135">
        <f t="shared" si="5"/>
        <v>10</v>
      </c>
      <c r="F198" s="135" t="s">
        <v>39</v>
      </c>
      <c r="G198" s="133" t="s">
        <v>47</v>
      </c>
      <c r="H198" s="133" t="s">
        <v>62</v>
      </c>
      <c r="I198" s="133" t="s">
        <v>74</v>
      </c>
      <c r="J198" s="136">
        <v>284214.43957499997</v>
      </c>
      <c r="K198" s="74"/>
      <c r="L198" s="74"/>
    </row>
    <row r="199" spans="1:12" x14ac:dyDescent="0.3">
      <c r="A199" s="127" t="s">
        <v>41</v>
      </c>
      <c r="B199" s="128" t="s">
        <v>37</v>
      </c>
      <c r="C199" s="128" t="s">
        <v>52</v>
      </c>
      <c r="D199" s="129">
        <v>41579</v>
      </c>
      <c r="E199" s="130">
        <f t="shared" si="5"/>
        <v>11</v>
      </c>
      <c r="F199" s="130" t="s">
        <v>39</v>
      </c>
      <c r="G199" s="128" t="s">
        <v>47</v>
      </c>
      <c r="H199" s="128" t="s">
        <v>62</v>
      </c>
      <c r="I199" s="128" t="s">
        <v>74</v>
      </c>
      <c r="J199" s="131">
        <v>291875.60325000004</v>
      </c>
      <c r="K199" s="74"/>
      <c r="L199" s="74"/>
    </row>
    <row r="200" spans="1:12" x14ac:dyDescent="0.3">
      <c r="A200" s="132" t="s">
        <v>41</v>
      </c>
      <c r="B200" s="133" t="s">
        <v>37</v>
      </c>
      <c r="C200" s="133" t="s">
        <v>52</v>
      </c>
      <c r="D200" s="134">
        <v>41609</v>
      </c>
      <c r="E200" s="135">
        <f t="shared" si="5"/>
        <v>12</v>
      </c>
      <c r="F200" s="135" t="s">
        <v>39</v>
      </c>
      <c r="G200" s="133" t="s">
        <v>47</v>
      </c>
      <c r="H200" s="133" t="s">
        <v>62</v>
      </c>
      <c r="I200" s="133" t="s">
        <v>74</v>
      </c>
      <c r="J200" s="136">
        <v>280724.18550000002</v>
      </c>
      <c r="K200" s="74"/>
      <c r="L200" s="74"/>
    </row>
    <row r="201" spans="1:12" x14ac:dyDescent="0.3">
      <c r="A201" s="127" t="s">
        <v>41</v>
      </c>
      <c r="B201" s="128" t="s">
        <v>37</v>
      </c>
      <c r="C201" s="128" t="s">
        <v>52</v>
      </c>
      <c r="D201" s="129">
        <v>41640</v>
      </c>
      <c r="E201" s="130">
        <f t="shared" si="5"/>
        <v>1</v>
      </c>
      <c r="F201" s="130" t="s">
        <v>39</v>
      </c>
      <c r="G201" s="128" t="s">
        <v>47</v>
      </c>
      <c r="H201" s="128" t="s">
        <v>62</v>
      </c>
      <c r="I201" s="128" t="s">
        <v>74</v>
      </c>
      <c r="J201" s="131">
        <v>534332.85999999987</v>
      </c>
    </row>
    <row r="202" spans="1:12" x14ac:dyDescent="0.3">
      <c r="A202" s="132" t="s">
        <v>41</v>
      </c>
      <c r="B202" s="133" t="s">
        <v>37</v>
      </c>
      <c r="C202" s="133" t="s">
        <v>52</v>
      </c>
      <c r="D202" s="134">
        <v>41671</v>
      </c>
      <c r="E202" s="135">
        <f t="shared" si="5"/>
        <v>2</v>
      </c>
      <c r="F202" s="135" t="s">
        <v>39</v>
      </c>
      <c r="G202" s="133" t="s">
        <v>47</v>
      </c>
      <c r="H202" s="133" t="s">
        <v>62</v>
      </c>
      <c r="I202" s="133" t="s">
        <v>74</v>
      </c>
      <c r="J202" s="136">
        <v>449851.67249999999</v>
      </c>
    </row>
    <row r="203" spans="1:12" x14ac:dyDescent="0.3">
      <c r="A203" s="127" t="s">
        <v>41</v>
      </c>
      <c r="B203" s="128" t="s">
        <v>37</v>
      </c>
      <c r="C203" s="128" t="s">
        <v>52</v>
      </c>
      <c r="D203" s="129">
        <v>41699</v>
      </c>
      <c r="E203" s="130">
        <f t="shared" si="5"/>
        <v>3</v>
      </c>
      <c r="F203" s="130" t="s">
        <v>39</v>
      </c>
      <c r="G203" s="128" t="s">
        <v>47</v>
      </c>
      <c r="H203" s="128" t="s">
        <v>62</v>
      </c>
      <c r="I203" s="128" t="s">
        <v>74</v>
      </c>
      <c r="J203" s="131">
        <v>448827.02</v>
      </c>
    </row>
    <row r="204" spans="1:12" x14ac:dyDescent="0.3">
      <c r="A204" s="132" t="s">
        <v>41</v>
      </c>
      <c r="B204" s="133" t="s">
        <v>37</v>
      </c>
      <c r="C204" s="133" t="s">
        <v>52</v>
      </c>
      <c r="D204" s="134">
        <v>41730</v>
      </c>
      <c r="E204" s="135">
        <f t="shared" si="5"/>
        <v>4</v>
      </c>
      <c r="F204" s="135" t="s">
        <v>39</v>
      </c>
      <c r="G204" s="133" t="s">
        <v>47</v>
      </c>
      <c r="H204" s="133" t="s">
        <v>62</v>
      </c>
      <c r="I204" s="133" t="s">
        <v>74</v>
      </c>
      <c r="J204" s="136">
        <v>449801.96625</v>
      </c>
    </row>
    <row r="205" spans="1:12" x14ac:dyDescent="0.3">
      <c r="A205" s="127" t="s">
        <v>41</v>
      </c>
      <c r="B205" s="128" t="s">
        <v>37</v>
      </c>
      <c r="C205" s="128" t="s">
        <v>52</v>
      </c>
      <c r="D205" s="129">
        <v>41760</v>
      </c>
      <c r="E205" s="130">
        <f t="shared" si="5"/>
        <v>5</v>
      </c>
      <c r="F205" s="130" t="s">
        <v>39</v>
      </c>
      <c r="G205" s="128" t="s">
        <v>47</v>
      </c>
      <c r="H205" s="128" t="s">
        <v>62</v>
      </c>
      <c r="I205" s="128" t="s">
        <v>74</v>
      </c>
      <c r="J205" s="131">
        <v>477638.59375</v>
      </c>
    </row>
    <row r="206" spans="1:12" x14ac:dyDescent="0.3">
      <c r="A206" s="132" t="s">
        <v>41</v>
      </c>
      <c r="B206" s="133" t="s">
        <v>37</v>
      </c>
      <c r="C206" s="133" t="s">
        <v>52</v>
      </c>
      <c r="D206" s="134">
        <v>41791</v>
      </c>
      <c r="E206" s="135">
        <f t="shared" si="5"/>
        <v>6</v>
      </c>
      <c r="F206" s="135" t="s">
        <v>39</v>
      </c>
      <c r="G206" s="133" t="s">
        <v>47</v>
      </c>
      <c r="H206" s="133" t="s">
        <v>62</v>
      </c>
      <c r="I206" s="133" t="s">
        <v>74</v>
      </c>
      <c r="J206" s="136">
        <v>544543.22875000001</v>
      </c>
    </row>
    <row r="207" spans="1:12" x14ac:dyDescent="0.3">
      <c r="A207" s="127" t="s">
        <v>41</v>
      </c>
      <c r="B207" s="128" t="s">
        <v>37</v>
      </c>
      <c r="C207" s="128" t="s">
        <v>52</v>
      </c>
      <c r="D207" s="129">
        <v>41456</v>
      </c>
      <c r="E207" s="130">
        <f t="shared" si="5"/>
        <v>7</v>
      </c>
      <c r="F207" s="130" t="s">
        <v>39</v>
      </c>
      <c r="G207" s="128" t="s">
        <v>47</v>
      </c>
      <c r="H207" s="128" t="s">
        <v>61</v>
      </c>
      <c r="I207" s="128" t="s">
        <v>74</v>
      </c>
      <c r="J207" s="131">
        <v>415211.07746249868</v>
      </c>
    </row>
    <row r="208" spans="1:12" x14ac:dyDescent="0.3">
      <c r="A208" s="132" t="s">
        <v>41</v>
      </c>
      <c r="B208" s="133" t="s">
        <v>37</v>
      </c>
      <c r="C208" s="133" t="s">
        <v>52</v>
      </c>
      <c r="D208" s="134">
        <v>41487</v>
      </c>
      <c r="E208" s="135">
        <f t="shared" ref="E208:E218" si="6">MONTH(D208)</f>
        <v>8</v>
      </c>
      <c r="F208" s="135" t="s">
        <v>39</v>
      </c>
      <c r="G208" s="133" t="s">
        <v>47</v>
      </c>
      <c r="H208" s="133" t="s">
        <v>61</v>
      </c>
      <c r="I208" s="133" t="s">
        <v>74</v>
      </c>
      <c r="J208" s="136">
        <v>573701.42238750006</v>
      </c>
    </row>
    <row r="209" spans="1:10" x14ac:dyDescent="0.3">
      <c r="A209" s="127" t="s">
        <v>41</v>
      </c>
      <c r="B209" s="128" t="s">
        <v>37</v>
      </c>
      <c r="C209" s="128" t="s">
        <v>52</v>
      </c>
      <c r="D209" s="129">
        <v>41518</v>
      </c>
      <c r="E209" s="130">
        <f t="shared" si="6"/>
        <v>9</v>
      </c>
      <c r="F209" s="130" t="s">
        <v>39</v>
      </c>
      <c r="G209" s="128" t="s">
        <v>47</v>
      </c>
      <c r="H209" s="128" t="s">
        <v>61</v>
      </c>
      <c r="I209" s="128" t="s">
        <v>74</v>
      </c>
      <c r="J209" s="131">
        <v>449154.95253749873</v>
      </c>
    </row>
    <row r="210" spans="1:10" x14ac:dyDescent="0.3">
      <c r="A210" s="132" t="s">
        <v>41</v>
      </c>
      <c r="B210" s="133" t="s">
        <v>37</v>
      </c>
      <c r="C210" s="133" t="s">
        <v>52</v>
      </c>
      <c r="D210" s="134">
        <v>41548</v>
      </c>
      <c r="E210" s="135">
        <f t="shared" si="6"/>
        <v>10</v>
      </c>
      <c r="F210" s="135" t="s">
        <v>39</v>
      </c>
      <c r="G210" s="133" t="s">
        <v>47</v>
      </c>
      <c r="H210" s="133" t="s">
        <v>61</v>
      </c>
      <c r="I210" s="133" t="s">
        <v>74</v>
      </c>
      <c r="J210" s="136">
        <v>426321.65936249989</v>
      </c>
    </row>
    <row r="211" spans="1:10" x14ac:dyDescent="0.3">
      <c r="A211" s="127" t="s">
        <v>41</v>
      </c>
      <c r="B211" s="128" t="s">
        <v>37</v>
      </c>
      <c r="C211" s="128" t="s">
        <v>52</v>
      </c>
      <c r="D211" s="129">
        <v>41579</v>
      </c>
      <c r="E211" s="130">
        <f t="shared" si="6"/>
        <v>11</v>
      </c>
      <c r="F211" s="130" t="s">
        <v>39</v>
      </c>
      <c r="G211" s="128" t="s">
        <v>47</v>
      </c>
      <c r="H211" s="128" t="s">
        <v>61</v>
      </c>
      <c r="I211" s="128" t="s">
        <v>74</v>
      </c>
      <c r="J211" s="131">
        <v>437813.40487499995</v>
      </c>
    </row>
    <row r="212" spans="1:10" x14ac:dyDescent="0.3">
      <c r="A212" s="132" t="s">
        <v>41</v>
      </c>
      <c r="B212" s="133" t="s">
        <v>37</v>
      </c>
      <c r="C212" s="133" t="s">
        <v>52</v>
      </c>
      <c r="D212" s="134">
        <v>41609</v>
      </c>
      <c r="E212" s="135">
        <f t="shared" si="6"/>
        <v>12</v>
      </c>
      <c r="F212" s="135" t="s">
        <v>39</v>
      </c>
      <c r="G212" s="133" t="s">
        <v>47</v>
      </c>
      <c r="H212" s="133" t="s">
        <v>61</v>
      </c>
      <c r="I212" s="133" t="s">
        <v>74</v>
      </c>
      <c r="J212" s="136">
        <v>421086.27824999997</v>
      </c>
    </row>
    <row r="213" spans="1:10" x14ac:dyDescent="0.3">
      <c r="A213" s="127" t="s">
        <v>41</v>
      </c>
      <c r="B213" s="128" t="s">
        <v>37</v>
      </c>
      <c r="C213" s="128" t="s">
        <v>52</v>
      </c>
      <c r="D213" s="129">
        <v>41640</v>
      </c>
      <c r="E213" s="130">
        <f t="shared" si="6"/>
        <v>1</v>
      </c>
      <c r="F213" s="130" t="s">
        <v>39</v>
      </c>
      <c r="G213" s="128" t="s">
        <v>47</v>
      </c>
      <c r="H213" s="128" t="s">
        <v>61</v>
      </c>
      <c r="I213" s="128" t="s">
        <v>74</v>
      </c>
      <c r="J213" s="131">
        <v>801499.2899999998</v>
      </c>
    </row>
    <row r="214" spans="1:10" x14ac:dyDescent="0.3">
      <c r="A214" s="132" t="s">
        <v>41</v>
      </c>
      <c r="B214" s="133" t="s">
        <v>37</v>
      </c>
      <c r="C214" s="133" t="s">
        <v>52</v>
      </c>
      <c r="D214" s="134">
        <v>41671</v>
      </c>
      <c r="E214" s="135">
        <f t="shared" si="6"/>
        <v>2</v>
      </c>
      <c r="F214" s="135" t="s">
        <v>39</v>
      </c>
      <c r="G214" s="133" t="s">
        <v>47</v>
      </c>
      <c r="H214" s="133" t="s">
        <v>61</v>
      </c>
      <c r="I214" s="133" t="s">
        <v>74</v>
      </c>
      <c r="J214" s="136">
        <v>674777.50874999992</v>
      </c>
    </row>
    <row r="215" spans="1:10" x14ac:dyDescent="0.3">
      <c r="A215" s="127" t="s">
        <v>41</v>
      </c>
      <c r="B215" s="128" t="s">
        <v>37</v>
      </c>
      <c r="C215" s="128" t="s">
        <v>52</v>
      </c>
      <c r="D215" s="129">
        <v>41699</v>
      </c>
      <c r="E215" s="130">
        <f t="shared" si="6"/>
        <v>3</v>
      </c>
      <c r="F215" s="130" t="s">
        <v>39</v>
      </c>
      <c r="G215" s="128" t="s">
        <v>47</v>
      </c>
      <c r="H215" s="128" t="s">
        <v>61</v>
      </c>
      <c r="I215" s="128" t="s">
        <v>74</v>
      </c>
      <c r="J215" s="131">
        <v>673240.53</v>
      </c>
    </row>
    <row r="216" spans="1:10" x14ac:dyDescent="0.3">
      <c r="A216" s="132" t="s">
        <v>41</v>
      </c>
      <c r="B216" s="133" t="s">
        <v>37</v>
      </c>
      <c r="C216" s="133" t="s">
        <v>52</v>
      </c>
      <c r="D216" s="134">
        <v>41730</v>
      </c>
      <c r="E216" s="135">
        <f t="shared" si="6"/>
        <v>4</v>
      </c>
      <c r="F216" s="135" t="s">
        <v>39</v>
      </c>
      <c r="G216" s="133" t="s">
        <v>47</v>
      </c>
      <c r="H216" s="133" t="s">
        <v>61</v>
      </c>
      <c r="I216" s="133" t="s">
        <v>74</v>
      </c>
      <c r="J216" s="136">
        <v>674702.94937499997</v>
      </c>
    </row>
    <row r="217" spans="1:10" x14ac:dyDescent="0.3">
      <c r="A217" s="127" t="s">
        <v>41</v>
      </c>
      <c r="B217" s="128" t="s">
        <v>37</v>
      </c>
      <c r="C217" s="128" t="s">
        <v>52</v>
      </c>
      <c r="D217" s="129">
        <v>41760</v>
      </c>
      <c r="E217" s="130">
        <f t="shared" si="6"/>
        <v>5</v>
      </c>
      <c r="F217" s="130" t="s">
        <v>39</v>
      </c>
      <c r="G217" s="128" t="s">
        <v>47</v>
      </c>
      <c r="H217" s="128" t="s">
        <v>61</v>
      </c>
      <c r="I217" s="128" t="s">
        <v>74</v>
      </c>
      <c r="J217" s="131">
        <v>716457.890625</v>
      </c>
    </row>
    <row r="218" spans="1:10" x14ac:dyDescent="0.3">
      <c r="A218" s="132" t="s">
        <v>41</v>
      </c>
      <c r="B218" s="133" t="s">
        <v>37</v>
      </c>
      <c r="C218" s="133" t="s">
        <v>52</v>
      </c>
      <c r="D218" s="134">
        <v>41791</v>
      </c>
      <c r="E218" s="135">
        <f t="shared" si="6"/>
        <v>6</v>
      </c>
      <c r="F218" s="135" t="s">
        <v>39</v>
      </c>
      <c r="G218" s="133" t="s">
        <v>47</v>
      </c>
      <c r="H218" s="133" t="s">
        <v>61</v>
      </c>
      <c r="I218" s="133" t="s">
        <v>74</v>
      </c>
      <c r="J218" s="136">
        <v>816814.8431249999</v>
      </c>
    </row>
    <row r="219" spans="1:10" x14ac:dyDescent="0.3">
      <c r="A219" s="127" t="s">
        <v>41</v>
      </c>
      <c r="B219" s="128" t="s">
        <v>37</v>
      </c>
      <c r="C219" s="128" t="s">
        <v>52</v>
      </c>
      <c r="D219" s="129">
        <v>41456</v>
      </c>
      <c r="E219" s="130">
        <f t="shared" ref="E219:E282" si="7">MONTH(D219)</f>
        <v>7</v>
      </c>
      <c r="F219" s="130" t="s">
        <v>39</v>
      </c>
      <c r="G219" s="128" t="s">
        <v>45</v>
      </c>
      <c r="H219" s="128" t="s">
        <v>58</v>
      </c>
      <c r="I219" s="128" t="s">
        <v>74</v>
      </c>
      <c r="J219" s="131">
        <v>360688.41072499886</v>
      </c>
    </row>
    <row r="220" spans="1:10" x14ac:dyDescent="0.3">
      <c r="A220" s="132" t="s">
        <v>41</v>
      </c>
      <c r="B220" s="133" t="s">
        <v>37</v>
      </c>
      <c r="C220" s="133" t="s">
        <v>52</v>
      </c>
      <c r="D220" s="134">
        <v>41487</v>
      </c>
      <c r="E220" s="135">
        <f t="shared" si="7"/>
        <v>8</v>
      </c>
      <c r="F220" s="135" t="s">
        <v>39</v>
      </c>
      <c r="G220" s="133" t="s">
        <v>45</v>
      </c>
      <c r="H220" s="133" t="s">
        <v>58</v>
      </c>
      <c r="I220" s="133" t="s">
        <v>74</v>
      </c>
      <c r="J220" s="136">
        <v>498366.89217499993</v>
      </c>
    </row>
    <row r="221" spans="1:10" x14ac:dyDescent="0.3">
      <c r="A221" s="127" t="s">
        <v>41</v>
      </c>
      <c r="B221" s="128" t="s">
        <v>37</v>
      </c>
      <c r="C221" s="128" t="s">
        <v>52</v>
      </c>
      <c r="D221" s="129">
        <v>41518</v>
      </c>
      <c r="E221" s="130">
        <f t="shared" si="7"/>
        <v>9</v>
      </c>
      <c r="F221" s="130" t="s">
        <v>39</v>
      </c>
      <c r="G221" s="128" t="s">
        <v>45</v>
      </c>
      <c r="H221" s="128" t="s">
        <v>58</v>
      </c>
      <c r="I221" s="128" t="s">
        <v>74</v>
      </c>
      <c r="J221" s="131">
        <v>390175.00927499885</v>
      </c>
    </row>
    <row r="222" spans="1:10" x14ac:dyDescent="0.3">
      <c r="A222" s="132" t="s">
        <v>41</v>
      </c>
      <c r="B222" s="133" t="s">
        <v>37</v>
      </c>
      <c r="C222" s="133" t="s">
        <v>52</v>
      </c>
      <c r="D222" s="134">
        <v>41548</v>
      </c>
      <c r="E222" s="135">
        <f t="shared" si="7"/>
        <v>10</v>
      </c>
      <c r="F222" s="135" t="s">
        <v>39</v>
      </c>
      <c r="G222" s="133" t="s">
        <v>45</v>
      </c>
      <c r="H222" s="133" t="s">
        <v>58</v>
      </c>
      <c r="I222" s="133" t="s">
        <v>74</v>
      </c>
      <c r="J222" s="136">
        <v>370340.02732499992</v>
      </c>
    </row>
    <row r="223" spans="1:10" x14ac:dyDescent="0.3">
      <c r="A223" s="127" t="s">
        <v>41</v>
      </c>
      <c r="B223" s="128" t="s">
        <v>37</v>
      </c>
      <c r="C223" s="128" t="s">
        <v>52</v>
      </c>
      <c r="D223" s="129">
        <v>41579</v>
      </c>
      <c r="E223" s="130">
        <f t="shared" si="7"/>
        <v>11</v>
      </c>
      <c r="F223" s="130" t="s">
        <v>39</v>
      </c>
      <c r="G223" s="128" t="s">
        <v>45</v>
      </c>
      <c r="H223" s="128" t="s">
        <v>58</v>
      </c>
      <c r="I223" s="128" t="s">
        <v>74</v>
      </c>
      <c r="J223" s="131">
        <v>380322.75574999995</v>
      </c>
    </row>
    <row r="224" spans="1:10" x14ac:dyDescent="0.3">
      <c r="A224" s="132" t="s">
        <v>41</v>
      </c>
      <c r="B224" s="133" t="s">
        <v>37</v>
      </c>
      <c r="C224" s="133" t="s">
        <v>52</v>
      </c>
      <c r="D224" s="134">
        <v>41609</v>
      </c>
      <c r="E224" s="135">
        <f t="shared" si="7"/>
        <v>12</v>
      </c>
      <c r="F224" s="135" t="s">
        <v>39</v>
      </c>
      <c r="G224" s="133" t="s">
        <v>45</v>
      </c>
      <c r="H224" s="133" t="s">
        <v>58</v>
      </c>
      <c r="I224" s="133" t="s">
        <v>74</v>
      </c>
      <c r="J224" s="136">
        <v>365792.12049999996</v>
      </c>
    </row>
    <row r="225" spans="1:10" x14ac:dyDescent="0.3">
      <c r="A225" s="127" t="s">
        <v>41</v>
      </c>
      <c r="B225" s="128" t="s">
        <v>37</v>
      </c>
      <c r="C225" s="128" t="s">
        <v>52</v>
      </c>
      <c r="D225" s="129">
        <v>41640</v>
      </c>
      <c r="E225" s="130">
        <f t="shared" si="7"/>
        <v>1</v>
      </c>
      <c r="F225" s="130" t="s">
        <v>39</v>
      </c>
      <c r="G225" s="128" t="s">
        <v>45</v>
      </c>
      <c r="H225" s="128" t="s">
        <v>58</v>
      </c>
      <c r="I225" s="128" t="s">
        <v>74</v>
      </c>
      <c r="J225" s="131">
        <v>459526.25959999987</v>
      </c>
    </row>
    <row r="226" spans="1:10" x14ac:dyDescent="0.3">
      <c r="A226" s="132" t="s">
        <v>41</v>
      </c>
      <c r="B226" s="133" t="s">
        <v>37</v>
      </c>
      <c r="C226" s="133" t="s">
        <v>52</v>
      </c>
      <c r="D226" s="134">
        <v>41671</v>
      </c>
      <c r="E226" s="135">
        <f t="shared" si="7"/>
        <v>2</v>
      </c>
      <c r="F226" s="135" t="s">
        <v>39</v>
      </c>
      <c r="G226" s="133" t="s">
        <v>45</v>
      </c>
      <c r="H226" s="133" t="s">
        <v>58</v>
      </c>
      <c r="I226" s="133" t="s">
        <v>74</v>
      </c>
      <c r="J226" s="136">
        <v>386872.43834999995</v>
      </c>
    </row>
    <row r="227" spans="1:10" x14ac:dyDescent="0.3">
      <c r="A227" s="127" t="s">
        <v>41</v>
      </c>
      <c r="B227" s="128" t="s">
        <v>37</v>
      </c>
      <c r="C227" s="128" t="s">
        <v>52</v>
      </c>
      <c r="D227" s="129">
        <v>41699</v>
      </c>
      <c r="E227" s="130">
        <f t="shared" si="7"/>
        <v>3</v>
      </c>
      <c r="F227" s="130" t="s">
        <v>39</v>
      </c>
      <c r="G227" s="128" t="s">
        <v>45</v>
      </c>
      <c r="H227" s="128" t="s">
        <v>58</v>
      </c>
      <c r="I227" s="128" t="s">
        <v>74</v>
      </c>
      <c r="J227" s="131">
        <v>385991.23719999997</v>
      </c>
    </row>
    <row r="228" spans="1:10" x14ac:dyDescent="0.3">
      <c r="A228" s="132" t="s">
        <v>41</v>
      </c>
      <c r="B228" s="133" t="s">
        <v>37</v>
      </c>
      <c r="C228" s="133" t="s">
        <v>52</v>
      </c>
      <c r="D228" s="134">
        <v>41730</v>
      </c>
      <c r="E228" s="135">
        <f t="shared" si="7"/>
        <v>4</v>
      </c>
      <c r="F228" s="135" t="s">
        <v>39</v>
      </c>
      <c r="G228" s="133" t="s">
        <v>45</v>
      </c>
      <c r="H228" s="133" t="s">
        <v>58</v>
      </c>
      <c r="I228" s="133" t="s">
        <v>74</v>
      </c>
      <c r="J228" s="136">
        <v>386829.69097499992</v>
      </c>
    </row>
    <row r="229" spans="1:10" x14ac:dyDescent="0.3">
      <c r="A229" s="127" t="s">
        <v>41</v>
      </c>
      <c r="B229" s="128" t="s">
        <v>37</v>
      </c>
      <c r="C229" s="128" t="s">
        <v>52</v>
      </c>
      <c r="D229" s="129">
        <v>41760</v>
      </c>
      <c r="E229" s="130">
        <f t="shared" si="7"/>
        <v>5</v>
      </c>
      <c r="F229" s="130" t="s">
        <v>39</v>
      </c>
      <c r="G229" s="128" t="s">
        <v>45</v>
      </c>
      <c r="H229" s="128" t="s">
        <v>58</v>
      </c>
      <c r="I229" s="128" t="s">
        <v>74</v>
      </c>
      <c r="J229" s="131">
        <v>410769.19062499999</v>
      </c>
    </row>
    <row r="230" spans="1:10" x14ac:dyDescent="0.3">
      <c r="A230" s="132" t="s">
        <v>41</v>
      </c>
      <c r="B230" s="133" t="s">
        <v>37</v>
      </c>
      <c r="C230" s="133" t="s">
        <v>52</v>
      </c>
      <c r="D230" s="134">
        <v>41791</v>
      </c>
      <c r="E230" s="135">
        <f t="shared" si="7"/>
        <v>6</v>
      </c>
      <c r="F230" s="135" t="s">
        <v>39</v>
      </c>
      <c r="G230" s="133" t="s">
        <v>45</v>
      </c>
      <c r="H230" s="133" t="s">
        <v>58</v>
      </c>
      <c r="I230" s="133" t="s">
        <v>74</v>
      </c>
      <c r="J230" s="136">
        <v>468307.17672499991</v>
      </c>
    </row>
    <row r="231" spans="1:10" x14ac:dyDescent="0.3">
      <c r="A231" s="127" t="s">
        <v>41</v>
      </c>
      <c r="B231" s="128" t="s">
        <v>37</v>
      </c>
      <c r="C231" s="128" t="s">
        <v>52</v>
      </c>
      <c r="D231" s="129">
        <v>41456</v>
      </c>
      <c r="E231" s="130">
        <f t="shared" si="7"/>
        <v>7</v>
      </c>
      <c r="F231" s="130" t="s">
        <v>39</v>
      </c>
      <c r="G231" s="128" t="s">
        <v>45</v>
      </c>
      <c r="H231" s="128" t="s">
        <v>60</v>
      </c>
      <c r="I231" s="128" t="s">
        <v>74</v>
      </c>
      <c r="J231" s="131">
        <v>226478.76952499934</v>
      </c>
    </row>
    <row r="232" spans="1:10" x14ac:dyDescent="0.3">
      <c r="A232" s="132" t="s">
        <v>41</v>
      </c>
      <c r="B232" s="133" t="s">
        <v>37</v>
      </c>
      <c r="C232" s="133" t="s">
        <v>52</v>
      </c>
      <c r="D232" s="134">
        <v>41487</v>
      </c>
      <c r="E232" s="135">
        <f t="shared" si="7"/>
        <v>8</v>
      </c>
      <c r="F232" s="135" t="s">
        <v>39</v>
      </c>
      <c r="G232" s="133" t="s">
        <v>45</v>
      </c>
      <c r="H232" s="133" t="s">
        <v>60</v>
      </c>
      <c r="I232" s="133" t="s">
        <v>74</v>
      </c>
      <c r="J232" s="136">
        <v>312928.04857500002</v>
      </c>
    </row>
    <row r="233" spans="1:10" x14ac:dyDescent="0.3">
      <c r="A233" s="127" t="s">
        <v>41</v>
      </c>
      <c r="B233" s="128" t="s">
        <v>37</v>
      </c>
      <c r="C233" s="128" t="s">
        <v>52</v>
      </c>
      <c r="D233" s="129">
        <v>41518</v>
      </c>
      <c r="E233" s="130">
        <f t="shared" si="7"/>
        <v>9</v>
      </c>
      <c r="F233" s="130" t="s">
        <v>39</v>
      </c>
      <c r="G233" s="128" t="s">
        <v>45</v>
      </c>
      <c r="H233" s="128" t="s">
        <v>60</v>
      </c>
      <c r="I233" s="128" t="s">
        <v>74</v>
      </c>
      <c r="J233" s="131">
        <v>244993.61047499935</v>
      </c>
    </row>
    <row r="234" spans="1:10" x14ac:dyDescent="0.3">
      <c r="A234" s="132" t="s">
        <v>41</v>
      </c>
      <c r="B234" s="133" t="s">
        <v>37</v>
      </c>
      <c r="C234" s="133" t="s">
        <v>52</v>
      </c>
      <c r="D234" s="134">
        <v>41548</v>
      </c>
      <c r="E234" s="135">
        <f t="shared" si="7"/>
        <v>10</v>
      </c>
      <c r="F234" s="135" t="s">
        <v>39</v>
      </c>
      <c r="G234" s="133" t="s">
        <v>45</v>
      </c>
      <c r="H234" s="133" t="s">
        <v>60</v>
      </c>
      <c r="I234" s="133" t="s">
        <v>74</v>
      </c>
      <c r="J234" s="136">
        <v>232539.08692499998</v>
      </c>
    </row>
    <row r="235" spans="1:10" x14ac:dyDescent="0.3">
      <c r="A235" s="127" t="s">
        <v>41</v>
      </c>
      <c r="B235" s="128" t="s">
        <v>37</v>
      </c>
      <c r="C235" s="128" t="s">
        <v>52</v>
      </c>
      <c r="D235" s="129">
        <v>41579</v>
      </c>
      <c r="E235" s="130">
        <f t="shared" si="7"/>
        <v>11</v>
      </c>
      <c r="F235" s="130" t="s">
        <v>39</v>
      </c>
      <c r="G235" s="128" t="s">
        <v>45</v>
      </c>
      <c r="H235" s="128" t="s">
        <v>60</v>
      </c>
      <c r="I235" s="128" t="s">
        <v>74</v>
      </c>
      <c r="J235" s="131">
        <v>238807.31175000002</v>
      </c>
    </row>
    <row r="236" spans="1:10" x14ac:dyDescent="0.3">
      <c r="A236" s="132" t="s">
        <v>41</v>
      </c>
      <c r="B236" s="133" t="s">
        <v>37</v>
      </c>
      <c r="C236" s="133" t="s">
        <v>52</v>
      </c>
      <c r="D236" s="134">
        <v>41609</v>
      </c>
      <c r="E236" s="135">
        <f t="shared" si="7"/>
        <v>12</v>
      </c>
      <c r="F236" s="135" t="s">
        <v>39</v>
      </c>
      <c r="G236" s="133" t="s">
        <v>45</v>
      </c>
      <c r="H236" s="133" t="s">
        <v>60</v>
      </c>
      <c r="I236" s="133" t="s">
        <v>74</v>
      </c>
      <c r="J236" s="136">
        <v>229683.42450000002</v>
      </c>
    </row>
    <row r="237" spans="1:10" x14ac:dyDescent="0.3">
      <c r="A237" s="127" t="s">
        <v>41</v>
      </c>
      <c r="B237" s="128" t="s">
        <v>37</v>
      </c>
      <c r="C237" s="128" t="s">
        <v>52</v>
      </c>
      <c r="D237" s="129">
        <v>41640</v>
      </c>
      <c r="E237" s="130">
        <f t="shared" si="7"/>
        <v>1</v>
      </c>
      <c r="F237" s="130" t="s">
        <v>39</v>
      </c>
      <c r="G237" s="128" t="s">
        <v>45</v>
      </c>
      <c r="H237" s="128" t="s">
        <v>60</v>
      </c>
      <c r="I237" s="128" t="s">
        <v>74</v>
      </c>
      <c r="J237" s="131">
        <v>288539.74439999997</v>
      </c>
    </row>
    <row r="238" spans="1:10" x14ac:dyDescent="0.3">
      <c r="A238" s="132" t="s">
        <v>41</v>
      </c>
      <c r="B238" s="133" t="s">
        <v>37</v>
      </c>
      <c r="C238" s="133" t="s">
        <v>52</v>
      </c>
      <c r="D238" s="134">
        <v>41671</v>
      </c>
      <c r="E238" s="135">
        <f t="shared" si="7"/>
        <v>2</v>
      </c>
      <c r="F238" s="135" t="s">
        <v>39</v>
      </c>
      <c r="G238" s="133" t="s">
        <v>45</v>
      </c>
      <c r="H238" s="133" t="s">
        <v>60</v>
      </c>
      <c r="I238" s="133" t="s">
        <v>74</v>
      </c>
      <c r="J238" s="136">
        <v>242919.90315</v>
      </c>
    </row>
    <row r="239" spans="1:10" x14ac:dyDescent="0.3">
      <c r="A239" s="127" t="s">
        <v>41</v>
      </c>
      <c r="B239" s="128" t="s">
        <v>37</v>
      </c>
      <c r="C239" s="128" t="s">
        <v>52</v>
      </c>
      <c r="D239" s="129">
        <v>41699</v>
      </c>
      <c r="E239" s="130">
        <f t="shared" si="7"/>
        <v>3</v>
      </c>
      <c r="F239" s="130" t="s">
        <v>39</v>
      </c>
      <c r="G239" s="128" t="s">
        <v>45</v>
      </c>
      <c r="H239" s="128" t="s">
        <v>60</v>
      </c>
      <c r="I239" s="128" t="s">
        <v>74</v>
      </c>
      <c r="J239" s="131">
        <v>242366.59080000003</v>
      </c>
    </row>
    <row r="240" spans="1:10" x14ac:dyDescent="0.3">
      <c r="A240" s="132" t="s">
        <v>41</v>
      </c>
      <c r="B240" s="133" t="s">
        <v>37</v>
      </c>
      <c r="C240" s="133" t="s">
        <v>52</v>
      </c>
      <c r="D240" s="134">
        <v>41730</v>
      </c>
      <c r="E240" s="135">
        <f t="shared" si="7"/>
        <v>4</v>
      </c>
      <c r="F240" s="135" t="s">
        <v>39</v>
      </c>
      <c r="G240" s="133" t="s">
        <v>45</v>
      </c>
      <c r="H240" s="133" t="s">
        <v>60</v>
      </c>
      <c r="I240" s="133" t="s">
        <v>74</v>
      </c>
      <c r="J240" s="136">
        <v>242893.06177500001</v>
      </c>
    </row>
    <row r="241" spans="1:10" x14ac:dyDescent="0.3">
      <c r="A241" s="127" t="s">
        <v>41</v>
      </c>
      <c r="B241" s="128" t="s">
        <v>37</v>
      </c>
      <c r="C241" s="128" t="s">
        <v>52</v>
      </c>
      <c r="D241" s="129">
        <v>41760</v>
      </c>
      <c r="E241" s="130">
        <f t="shared" si="7"/>
        <v>5</v>
      </c>
      <c r="F241" s="130" t="s">
        <v>39</v>
      </c>
      <c r="G241" s="128" t="s">
        <v>45</v>
      </c>
      <c r="H241" s="128" t="s">
        <v>60</v>
      </c>
      <c r="I241" s="128" t="s">
        <v>74</v>
      </c>
      <c r="J241" s="131">
        <v>257924.84062500004</v>
      </c>
    </row>
    <row r="242" spans="1:10" x14ac:dyDescent="0.3">
      <c r="A242" s="132" t="s">
        <v>41</v>
      </c>
      <c r="B242" s="133" t="s">
        <v>37</v>
      </c>
      <c r="C242" s="133" t="s">
        <v>52</v>
      </c>
      <c r="D242" s="134">
        <v>41791</v>
      </c>
      <c r="E242" s="135">
        <f t="shared" si="7"/>
        <v>6</v>
      </c>
      <c r="F242" s="135" t="s">
        <v>39</v>
      </c>
      <c r="G242" s="133" t="s">
        <v>45</v>
      </c>
      <c r="H242" s="133" t="s">
        <v>60</v>
      </c>
      <c r="I242" s="133" t="s">
        <v>74</v>
      </c>
      <c r="J242" s="136">
        <v>294053.34352500003</v>
      </c>
    </row>
    <row r="243" spans="1:10" x14ac:dyDescent="0.3">
      <c r="A243" s="127" t="s">
        <v>41</v>
      </c>
      <c r="B243" s="128" t="s">
        <v>37</v>
      </c>
      <c r="C243" s="128" t="s">
        <v>52</v>
      </c>
      <c r="D243" s="129">
        <v>41456</v>
      </c>
      <c r="E243" s="130">
        <f t="shared" si="7"/>
        <v>7</v>
      </c>
      <c r="F243" s="130" t="s">
        <v>39</v>
      </c>
      <c r="G243" s="128" t="s">
        <v>45</v>
      </c>
      <c r="H243" s="128" t="s">
        <v>59</v>
      </c>
      <c r="I243" s="128" t="s">
        <v>74</v>
      </c>
      <c r="J243" s="131">
        <v>255837.1285374992</v>
      </c>
    </row>
    <row r="244" spans="1:10" x14ac:dyDescent="0.3">
      <c r="A244" s="132" t="s">
        <v>41</v>
      </c>
      <c r="B244" s="133" t="s">
        <v>37</v>
      </c>
      <c r="C244" s="133" t="s">
        <v>52</v>
      </c>
      <c r="D244" s="134">
        <v>41487</v>
      </c>
      <c r="E244" s="135">
        <f t="shared" si="7"/>
        <v>8</v>
      </c>
      <c r="F244" s="135" t="s">
        <v>39</v>
      </c>
      <c r="G244" s="133" t="s">
        <v>45</v>
      </c>
      <c r="H244" s="133" t="s">
        <v>59</v>
      </c>
      <c r="I244" s="133" t="s">
        <v>74</v>
      </c>
      <c r="J244" s="136">
        <v>353492.79561249999</v>
      </c>
    </row>
    <row r="245" spans="1:10" x14ac:dyDescent="0.3">
      <c r="A245" s="127" t="s">
        <v>41</v>
      </c>
      <c r="B245" s="128" t="s">
        <v>37</v>
      </c>
      <c r="C245" s="128" t="s">
        <v>52</v>
      </c>
      <c r="D245" s="129">
        <v>41518</v>
      </c>
      <c r="E245" s="130">
        <f t="shared" si="7"/>
        <v>9</v>
      </c>
      <c r="F245" s="130" t="s">
        <v>39</v>
      </c>
      <c r="G245" s="128" t="s">
        <v>45</v>
      </c>
      <c r="H245" s="128" t="s">
        <v>59</v>
      </c>
      <c r="I245" s="128" t="s">
        <v>74</v>
      </c>
      <c r="J245" s="131">
        <v>276752.04146249924</v>
      </c>
    </row>
    <row r="246" spans="1:10" x14ac:dyDescent="0.3">
      <c r="A246" s="132" t="s">
        <v>41</v>
      </c>
      <c r="B246" s="133" t="s">
        <v>37</v>
      </c>
      <c r="C246" s="133" t="s">
        <v>52</v>
      </c>
      <c r="D246" s="134">
        <v>41548</v>
      </c>
      <c r="E246" s="135">
        <f t="shared" si="7"/>
        <v>10</v>
      </c>
      <c r="F246" s="135" t="s">
        <v>39</v>
      </c>
      <c r="G246" s="133" t="s">
        <v>45</v>
      </c>
      <c r="H246" s="133" t="s">
        <v>59</v>
      </c>
      <c r="I246" s="133" t="s">
        <v>74</v>
      </c>
      <c r="J246" s="136">
        <v>262683.04263749992</v>
      </c>
    </row>
    <row r="247" spans="1:10" x14ac:dyDescent="0.3">
      <c r="A247" s="127" t="s">
        <v>41</v>
      </c>
      <c r="B247" s="128" t="s">
        <v>37</v>
      </c>
      <c r="C247" s="128" t="s">
        <v>52</v>
      </c>
      <c r="D247" s="129">
        <v>41579</v>
      </c>
      <c r="E247" s="130">
        <f t="shared" si="7"/>
        <v>11</v>
      </c>
      <c r="F247" s="130" t="s">
        <v>39</v>
      </c>
      <c r="G247" s="128" t="s">
        <v>45</v>
      </c>
      <c r="H247" s="128" t="s">
        <v>59</v>
      </c>
      <c r="I247" s="128" t="s">
        <v>74</v>
      </c>
      <c r="J247" s="131">
        <v>269763.81512500002</v>
      </c>
    </row>
    <row r="248" spans="1:10" x14ac:dyDescent="0.3">
      <c r="A248" s="132" t="s">
        <v>41</v>
      </c>
      <c r="B248" s="133" t="s">
        <v>37</v>
      </c>
      <c r="C248" s="133" t="s">
        <v>52</v>
      </c>
      <c r="D248" s="134">
        <v>41609</v>
      </c>
      <c r="E248" s="135">
        <f t="shared" si="7"/>
        <v>12</v>
      </c>
      <c r="F248" s="135" t="s">
        <v>39</v>
      </c>
      <c r="G248" s="133" t="s">
        <v>45</v>
      </c>
      <c r="H248" s="133" t="s">
        <v>59</v>
      </c>
      <c r="I248" s="133" t="s">
        <v>74</v>
      </c>
      <c r="J248" s="136">
        <v>259457.20175000001</v>
      </c>
    </row>
    <row r="249" spans="1:10" x14ac:dyDescent="0.3">
      <c r="A249" s="127" t="s">
        <v>41</v>
      </c>
      <c r="B249" s="128" t="s">
        <v>37</v>
      </c>
      <c r="C249" s="128" t="s">
        <v>52</v>
      </c>
      <c r="D249" s="129">
        <v>41640</v>
      </c>
      <c r="E249" s="130">
        <f t="shared" si="7"/>
        <v>1</v>
      </c>
      <c r="F249" s="130" t="s">
        <v>39</v>
      </c>
      <c r="G249" s="128" t="s">
        <v>45</v>
      </c>
      <c r="H249" s="128" t="s">
        <v>59</v>
      </c>
      <c r="I249" s="128" t="s">
        <v>74</v>
      </c>
      <c r="J249" s="131">
        <v>325943.04459999991</v>
      </c>
    </row>
    <row r="250" spans="1:10" x14ac:dyDescent="0.3">
      <c r="A250" s="132" t="s">
        <v>41</v>
      </c>
      <c r="B250" s="133" t="s">
        <v>37</v>
      </c>
      <c r="C250" s="133" t="s">
        <v>52</v>
      </c>
      <c r="D250" s="134">
        <v>41671</v>
      </c>
      <c r="E250" s="135">
        <f t="shared" si="7"/>
        <v>2</v>
      </c>
      <c r="F250" s="135" t="s">
        <v>39</v>
      </c>
      <c r="G250" s="133" t="s">
        <v>45</v>
      </c>
      <c r="H250" s="133" t="s">
        <v>59</v>
      </c>
      <c r="I250" s="133" t="s">
        <v>74</v>
      </c>
      <c r="J250" s="136">
        <v>274409.52022499999</v>
      </c>
    </row>
    <row r="251" spans="1:10" x14ac:dyDescent="0.3">
      <c r="A251" s="127" t="s">
        <v>41</v>
      </c>
      <c r="B251" s="128" t="s">
        <v>37</v>
      </c>
      <c r="C251" s="128" t="s">
        <v>52</v>
      </c>
      <c r="D251" s="129">
        <v>41699</v>
      </c>
      <c r="E251" s="130">
        <f t="shared" si="7"/>
        <v>3</v>
      </c>
      <c r="F251" s="130" t="s">
        <v>39</v>
      </c>
      <c r="G251" s="128" t="s">
        <v>45</v>
      </c>
      <c r="H251" s="128" t="s">
        <v>59</v>
      </c>
      <c r="I251" s="128" t="s">
        <v>74</v>
      </c>
      <c r="J251" s="131">
        <v>273784.48220000003</v>
      </c>
    </row>
    <row r="252" spans="1:10" x14ac:dyDescent="0.3">
      <c r="A252" s="132" t="s">
        <v>41</v>
      </c>
      <c r="B252" s="133" t="s">
        <v>37</v>
      </c>
      <c r="C252" s="133" t="s">
        <v>52</v>
      </c>
      <c r="D252" s="134">
        <v>41730</v>
      </c>
      <c r="E252" s="135">
        <f t="shared" si="7"/>
        <v>4</v>
      </c>
      <c r="F252" s="135" t="s">
        <v>39</v>
      </c>
      <c r="G252" s="133" t="s">
        <v>45</v>
      </c>
      <c r="H252" s="133" t="s">
        <v>59</v>
      </c>
      <c r="I252" s="133" t="s">
        <v>74</v>
      </c>
      <c r="J252" s="136">
        <v>274379.19941249996</v>
      </c>
    </row>
    <row r="253" spans="1:10" x14ac:dyDescent="0.3">
      <c r="A253" s="127" t="s">
        <v>41</v>
      </c>
      <c r="B253" s="128" t="s">
        <v>37</v>
      </c>
      <c r="C253" s="128" t="s">
        <v>52</v>
      </c>
      <c r="D253" s="129">
        <v>41760</v>
      </c>
      <c r="E253" s="130">
        <f t="shared" si="7"/>
        <v>5</v>
      </c>
      <c r="F253" s="130" t="s">
        <v>39</v>
      </c>
      <c r="G253" s="128" t="s">
        <v>45</v>
      </c>
      <c r="H253" s="128" t="s">
        <v>59</v>
      </c>
      <c r="I253" s="128" t="s">
        <v>74</v>
      </c>
      <c r="J253" s="131">
        <v>291359.54218749999</v>
      </c>
    </row>
    <row r="254" spans="1:10" x14ac:dyDescent="0.3">
      <c r="A254" s="132" t="s">
        <v>41</v>
      </c>
      <c r="B254" s="133" t="s">
        <v>37</v>
      </c>
      <c r="C254" s="133" t="s">
        <v>52</v>
      </c>
      <c r="D254" s="134">
        <v>41791</v>
      </c>
      <c r="E254" s="135">
        <f t="shared" si="7"/>
        <v>6</v>
      </c>
      <c r="F254" s="135" t="s">
        <v>39</v>
      </c>
      <c r="G254" s="133" t="s">
        <v>45</v>
      </c>
      <c r="H254" s="133" t="s">
        <v>59</v>
      </c>
      <c r="I254" s="133" t="s">
        <v>74</v>
      </c>
      <c r="J254" s="136">
        <v>332171.36953749997</v>
      </c>
    </row>
    <row r="255" spans="1:10" x14ac:dyDescent="0.3">
      <c r="A255" s="127" t="s">
        <v>41</v>
      </c>
      <c r="B255" s="128" t="s">
        <v>37</v>
      </c>
      <c r="C255" s="128" t="s">
        <v>52</v>
      </c>
      <c r="D255" s="129">
        <v>41456</v>
      </c>
      <c r="E255" s="130">
        <f t="shared" si="7"/>
        <v>7</v>
      </c>
      <c r="F255" s="130" t="s">
        <v>39</v>
      </c>
      <c r="G255" s="128" t="s">
        <v>45</v>
      </c>
      <c r="H255" s="128" t="s">
        <v>57</v>
      </c>
      <c r="I255" s="128" t="s">
        <v>74</v>
      </c>
      <c r="J255" s="131">
        <v>176150.15407499947</v>
      </c>
    </row>
    <row r="256" spans="1:10" x14ac:dyDescent="0.3">
      <c r="A256" s="132" t="s">
        <v>41</v>
      </c>
      <c r="B256" s="133" t="s">
        <v>37</v>
      </c>
      <c r="C256" s="133" t="s">
        <v>52</v>
      </c>
      <c r="D256" s="134">
        <v>41487</v>
      </c>
      <c r="E256" s="135">
        <f t="shared" si="7"/>
        <v>8</v>
      </c>
      <c r="F256" s="135" t="s">
        <v>39</v>
      </c>
      <c r="G256" s="133" t="s">
        <v>45</v>
      </c>
      <c r="H256" s="133" t="s">
        <v>57</v>
      </c>
      <c r="I256" s="133" t="s">
        <v>74</v>
      </c>
      <c r="J256" s="136">
        <v>243388.48222500001</v>
      </c>
    </row>
    <row r="257" spans="1:10" x14ac:dyDescent="0.3">
      <c r="A257" s="127" t="s">
        <v>41</v>
      </c>
      <c r="B257" s="128" t="s">
        <v>37</v>
      </c>
      <c r="C257" s="128" t="s">
        <v>52</v>
      </c>
      <c r="D257" s="129">
        <v>41518</v>
      </c>
      <c r="E257" s="130">
        <f t="shared" si="7"/>
        <v>9</v>
      </c>
      <c r="F257" s="130" t="s">
        <v>39</v>
      </c>
      <c r="G257" s="128" t="s">
        <v>45</v>
      </c>
      <c r="H257" s="128" t="s">
        <v>57</v>
      </c>
      <c r="I257" s="128" t="s">
        <v>74</v>
      </c>
      <c r="J257" s="131">
        <v>190550.58592499947</v>
      </c>
    </row>
    <row r="258" spans="1:10" x14ac:dyDescent="0.3">
      <c r="A258" s="132" t="s">
        <v>41</v>
      </c>
      <c r="B258" s="133" t="s">
        <v>37</v>
      </c>
      <c r="C258" s="133" t="s">
        <v>52</v>
      </c>
      <c r="D258" s="134">
        <v>41548</v>
      </c>
      <c r="E258" s="135">
        <f t="shared" si="7"/>
        <v>10</v>
      </c>
      <c r="F258" s="135" t="s">
        <v>39</v>
      </c>
      <c r="G258" s="133" t="s">
        <v>45</v>
      </c>
      <c r="H258" s="133" t="s">
        <v>57</v>
      </c>
      <c r="I258" s="133" t="s">
        <v>74</v>
      </c>
      <c r="J258" s="136">
        <v>180863.73427499997</v>
      </c>
    </row>
    <row r="259" spans="1:10" x14ac:dyDescent="0.3">
      <c r="A259" s="127" t="s">
        <v>41</v>
      </c>
      <c r="B259" s="128" t="s">
        <v>37</v>
      </c>
      <c r="C259" s="128" t="s">
        <v>52</v>
      </c>
      <c r="D259" s="129">
        <v>41579</v>
      </c>
      <c r="E259" s="130">
        <f t="shared" si="7"/>
        <v>11</v>
      </c>
      <c r="F259" s="130" t="s">
        <v>39</v>
      </c>
      <c r="G259" s="128" t="s">
        <v>45</v>
      </c>
      <c r="H259" s="128" t="s">
        <v>57</v>
      </c>
      <c r="I259" s="128" t="s">
        <v>74</v>
      </c>
      <c r="J259" s="131">
        <v>185739.02025</v>
      </c>
    </row>
    <row r="260" spans="1:10" x14ac:dyDescent="0.3">
      <c r="A260" s="132" t="s">
        <v>41</v>
      </c>
      <c r="B260" s="133" t="s">
        <v>37</v>
      </c>
      <c r="C260" s="133" t="s">
        <v>52</v>
      </c>
      <c r="D260" s="134">
        <v>41609</v>
      </c>
      <c r="E260" s="135">
        <f t="shared" si="7"/>
        <v>12</v>
      </c>
      <c r="F260" s="135" t="s">
        <v>39</v>
      </c>
      <c r="G260" s="133" t="s">
        <v>45</v>
      </c>
      <c r="H260" s="133" t="s">
        <v>57</v>
      </c>
      <c r="I260" s="133" t="s">
        <v>74</v>
      </c>
      <c r="J260" s="136">
        <v>178642.66350000002</v>
      </c>
    </row>
    <row r="261" spans="1:10" x14ac:dyDescent="0.3">
      <c r="A261" s="127" t="s">
        <v>41</v>
      </c>
      <c r="B261" s="128" t="s">
        <v>37</v>
      </c>
      <c r="C261" s="128" t="s">
        <v>52</v>
      </c>
      <c r="D261" s="129">
        <v>41640</v>
      </c>
      <c r="E261" s="130">
        <f t="shared" si="7"/>
        <v>1</v>
      </c>
      <c r="F261" s="130" t="s">
        <v>39</v>
      </c>
      <c r="G261" s="128" t="s">
        <v>45</v>
      </c>
      <c r="H261" s="128" t="s">
        <v>57</v>
      </c>
      <c r="I261" s="128" t="s">
        <v>74</v>
      </c>
      <c r="J261" s="131">
        <v>224419.80119999996</v>
      </c>
    </row>
    <row r="262" spans="1:10" x14ac:dyDescent="0.3">
      <c r="A262" s="132" t="s">
        <v>41</v>
      </c>
      <c r="B262" s="133" t="s">
        <v>37</v>
      </c>
      <c r="C262" s="133" t="s">
        <v>52</v>
      </c>
      <c r="D262" s="134">
        <v>41671</v>
      </c>
      <c r="E262" s="135">
        <f t="shared" si="7"/>
        <v>2</v>
      </c>
      <c r="F262" s="135" t="s">
        <v>39</v>
      </c>
      <c r="G262" s="133" t="s">
        <v>45</v>
      </c>
      <c r="H262" s="133" t="s">
        <v>57</v>
      </c>
      <c r="I262" s="133" t="s">
        <v>74</v>
      </c>
      <c r="J262" s="136">
        <v>188937.70244999998</v>
      </c>
    </row>
    <row r="263" spans="1:10" x14ac:dyDescent="0.3">
      <c r="A263" s="127" t="s">
        <v>41</v>
      </c>
      <c r="B263" s="128" t="s">
        <v>37</v>
      </c>
      <c r="C263" s="128" t="s">
        <v>52</v>
      </c>
      <c r="D263" s="129">
        <v>41699</v>
      </c>
      <c r="E263" s="130">
        <f t="shared" si="7"/>
        <v>3</v>
      </c>
      <c r="F263" s="130" t="s">
        <v>39</v>
      </c>
      <c r="G263" s="128" t="s">
        <v>45</v>
      </c>
      <c r="H263" s="128" t="s">
        <v>57</v>
      </c>
      <c r="I263" s="128" t="s">
        <v>74</v>
      </c>
      <c r="J263" s="131">
        <v>188507.34840000002</v>
      </c>
    </row>
    <row r="264" spans="1:10" x14ac:dyDescent="0.3">
      <c r="A264" s="132" t="s">
        <v>41</v>
      </c>
      <c r="B264" s="133" t="s">
        <v>37</v>
      </c>
      <c r="C264" s="133" t="s">
        <v>52</v>
      </c>
      <c r="D264" s="134">
        <v>41730</v>
      </c>
      <c r="E264" s="135">
        <f t="shared" si="7"/>
        <v>4</v>
      </c>
      <c r="F264" s="135" t="s">
        <v>39</v>
      </c>
      <c r="G264" s="133" t="s">
        <v>45</v>
      </c>
      <c r="H264" s="133" t="s">
        <v>57</v>
      </c>
      <c r="I264" s="133" t="s">
        <v>74</v>
      </c>
      <c r="J264" s="136">
        <v>188916.82582500001</v>
      </c>
    </row>
    <row r="265" spans="1:10" x14ac:dyDescent="0.3">
      <c r="A265" s="127" t="s">
        <v>41</v>
      </c>
      <c r="B265" s="128" t="s">
        <v>37</v>
      </c>
      <c r="C265" s="128" t="s">
        <v>52</v>
      </c>
      <c r="D265" s="129">
        <v>41760</v>
      </c>
      <c r="E265" s="130">
        <f t="shared" si="7"/>
        <v>5</v>
      </c>
      <c r="F265" s="130" t="s">
        <v>39</v>
      </c>
      <c r="G265" s="128" t="s">
        <v>45</v>
      </c>
      <c r="H265" s="128" t="s">
        <v>57</v>
      </c>
      <c r="I265" s="128" t="s">
        <v>74</v>
      </c>
      <c r="J265" s="131">
        <v>200608.20937500001</v>
      </c>
    </row>
    <row r="266" spans="1:10" x14ac:dyDescent="0.3">
      <c r="A266" s="132" t="s">
        <v>41</v>
      </c>
      <c r="B266" s="133" t="s">
        <v>37</v>
      </c>
      <c r="C266" s="133" t="s">
        <v>52</v>
      </c>
      <c r="D266" s="134">
        <v>41791</v>
      </c>
      <c r="E266" s="135">
        <f t="shared" si="7"/>
        <v>6</v>
      </c>
      <c r="F266" s="135" t="s">
        <v>39</v>
      </c>
      <c r="G266" s="133" t="s">
        <v>45</v>
      </c>
      <c r="H266" s="133" t="s">
        <v>57</v>
      </c>
      <c r="I266" s="133" t="s">
        <v>74</v>
      </c>
      <c r="J266" s="136">
        <v>228708.15607500001</v>
      </c>
    </row>
    <row r="267" spans="1:10" x14ac:dyDescent="0.3">
      <c r="A267" s="127" t="s">
        <v>41</v>
      </c>
      <c r="B267" s="128" t="s">
        <v>37</v>
      </c>
      <c r="C267" s="128" t="s">
        <v>52</v>
      </c>
      <c r="D267" s="129">
        <v>41456</v>
      </c>
      <c r="E267" s="130">
        <f t="shared" si="7"/>
        <v>7</v>
      </c>
      <c r="F267" s="130" t="s">
        <v>39</v>
      </c>
      <c r="G267" s="128" t="s">
        <v>44</v>
      </c>
      <c r="H267" s="128" t="s">
        <v>56</v>
      </c>
      <c r="I267" s="128" t="s">
        <v>74</v>
      </c>
      <c r="J267" s="131">
        <v>1153364.1040624965</v>
      </c>
    </row>
    <row r="268" spans="1:10" x14ac:dyDescent="0.3">
      <c r="A268" s="132" t="s">
        <v>41</v>
      </c>
      <c r="B268" s="133" t="s">
        <v>37</v>
      </c>
      <c r="C268" s="133" t="s">
        <v>52</v>
      </c>
      <c r="D268" s="134">
        <v>41487</v>
      </c>
      <c r="E268" s="135">
        <f t="shared" si="7"/>
        <v>8</v>
      </c>
      <c r="F268" s="135" t="s">
        <v>39</v>
      </c>
      <c r="G268" s="133" t="s">
        <v>44</v>
      </c>
      <c r="H268" s="133" t="s">
        <v>56</v>
      </c>
      <c r="I268" s="133" t="s">
        <v>74</v>
      </c>
      <c r="J268" s="136">
        <v>1593615.0621875001</v>
      </c>
    </row>
    <row r="269" spans="1:10" x14ac:dyDescent="0.3">
      <c r="A269" s="127" t="s">
        <v>41</v>
      </c>
      <c r="B269" s="128" t="s">
        <v>37</v>
      </c>
      <c r="C269" s="128" t="s">
        <v>52</v>
      </c>
      <c r="D269" s="129">
        <v>41518</v>
      </c>
      <c r="E269" s="130">
        <f t="shared" si="7"/>
        <v>9</v>
      </c>
      <c r="F269" s="130" t="s">
        <v>39</v>
      </c>
      <c r="G269" s="128" t="s">
        <v>44</v>
      </c>
      <c r="H269" s="128" t="s">
        <v>56</v>
      </c>
      <c r="I269" s="128" t="s">
        <v>74</v>
      </c>
      <c r="J269" s="131">
        <v>1247652.6459374966</v>
      </c>
    </row>
    <row r="270" spans="1:10" x14ac:dyDescent="0.3">
      <c r="A270" s="132" t="s">
        <v>41</v>
      </c>
      <c r="B270" s="133" t="s">
        <v>37</v>
      </c>
      <c r="C270" s="133" t="s">
        <v>52</v>
      </c>
      <c r="D270" s="134">
        <v>41548</v>
      </c>
      <c r="E270" s="135">
        <f t="shared" si="7"/>
        <v>10</v>
      </c>
      <c r="F270" s="135" t="s">
        <v>39</v>
      </c>
      <c r="G270" s="133" t="s">
        <v>44</v>
      </c>
      <c r="H270" s="133" t="s">
        <v>56</v>
      </c>
      <c r="I270" s="133" t="s">
        <v>74</v>
      </c>
      <c r="J270" s="136">
        <v>1184226.8315625</v>
      </c>
    </row>
    <row r="271" spans="1:10" x14ac:dyDescent="0.3">
      <c r="A271" s="127" t="s">
        <v>41</v>
      </c>
      <c r="B271" s="128" t="s">
        <v>37</v>
      </c>
      <c r="C271" s="128" t="s">
        <v>52</v>
      </c>
      <c r="D271" s="129">
        <v>41579</v>
      </c>
      <c r="E271" s="130">
        <f t="shared" si="7"/>
        <v>11</v>
      </c>
      <c r="F271" s="130" t="s">
        <v>39</v>
      </c>
      <c r="G271" s="128" t="s">
        <v>44</v>
      </c>
      <c r="H271" s="128" t="s">
        <v>56</v>
      </c>
      <c r="I271" s="128" t="s">
        <v>74</v>
      </c>
      <c r="J271" s="131">
        <v>1216148.346875</v>
      </c>
    </row>
    <row r="272" spans="1:10" x14ac:dyDescent="0.3">
      <c r="A272" s="132" t="s">
        <v>41</v>
      </c>
      <c r="B272" s="133" t="s">
        <v>37</v>
      </c>
      <c r="C272" s="133" t="s">
        <v>52</v>
      </c>
      <c r="D272" s="134">
        <v>41609</v>
      </c>
      <c r="E272" s="135">
        <f t="shared" si="7"/>
        <v>12</v>
      </c>
      <c r="F272" s="135" t="s">
        <v>39</v>
      </c>
      <c r="G272" s="133" t="s">
        <v>44</v>
      </c>
      <c r="H272" s="133" t="s">
        <v>56</v>
      </c>
      <c r="I272" s="133" t="s">
        <v>74</v>
      </c>
      <c r="J272" s="136">
        <v>1169684.1062500002</v>
      </c>
    </row>
    <row r="273" spans="1:10" x14ac:dyDescent="0.3">
      <c r="A273" s="127" t="s">
        <v>41</v>
      </c>
      <c r="B273" s="128" t="s">
        <v>37</v>
      </c>
      <c r="C273" s="128" t="s">
        <v>52</v>
      </c>
      <c r="D273" s="129">
        <v>41640</v>
      </c>
      <c r="E273" s="130">
        <f t="shared" si="7"/>
        <v>1</v>
      </c>
      <c r="F273" s="130" t="s">
        <v>39</v>
      </c>
      <c r="G273" s="128" t="s">
        <v>44</v>
      </c>
      <c r="H273" s="128" t="s">
        <v>56</v>
      </c>
      <c r="I273" s="128" t="s">
        <v>74</v>
      </c>
      <c r="J273" s="131">
        <v>1469415.3649999998</v>
      </c>
    </row>
    <row r="274" spans="1:10" x14ac:dyDescent="0.3">
      <c r="A274" s="132" t="s">
        <v>41</v>
      </c>
      <c r="B274" s="133" t="s">
        <v>37</v>
      </c>
      <c r="C274" s="133" t="s">
        <v>52</v>
      </c>
      <c r="D274" s="134">
        <v>41671</v>
      </c>
      <c r="E274" s="135">
        <f t="shared" si="7"/>
        <v>2</v>
      </c>
      <c r="F274" s="135" t="s">
        <v>39</v>
      </c>
      <c r="G274" s="133" t="s">
        <v>44</v>
      </c>
      <c r="H274" s="133" t="s">
        <v>56</v>
      </c>
      <c r="I274" s="133" t="s">
        <v>74</v>
      </c>
      <c r="J274" s="136">
        <v>1237092.099375</v>
      </c>
    </row>
    <row r="275" spans="1:10" x14ac:dyDescent="0.3">
      <c r="A275" s="127" t="s">
        <v>41</v>
      </c>
      <c r="B275" s="128" t="s">
        <v>37</v>
      </c>
      <c r="C275" s="128" t="s">
        <v>52</v>
      </c>
      <c r="D275" s="129">
        <v>41699</v>
      </c>
      <c r="E275" s="130">
        <f t="shared" si="7"/>
        <v>3</v>
      </c>
      <c r="F275" s="130" t="s">
        <v>39</v>
      </c>
      <c r="G275" s="128" t="s">
        <v>44</v>
      </c>
      <c r="H275" s="128" t="s">
        <v>56</v>
      </c>
      <c r="I275" s="128" t="s">
        <v>74</v>
      </c>
      <c r="J275" s="131">
        <v>1234274.3050000002</v>
      </c>
    </row>
    <row r="276" spans="1:10" x14ac:dyDescent="0.3">
      <c r="A276" s="132" t="s">
        <v>41</v>
      </c>
      <c r="B276" s="133" t="s">
        <v>37</v>
      </c>
      <c r="C276" s="133" t="s">
        <v>52</v>
      </c>
      <c r="D276" s="134">
        <v>41730</v>
      </c>
      <c r="E276" s="135">
        <f t="shared" si="7"/>
        <v>4</v>
      </c>
      <c r="F276" s="135" t="s">
        <v>39</v>
      </c>
      <c r="G276" s="133" t="s">
        <v>44</v>
      </c>
      <c r="H276" s="133" t="s">
        <v>56</v>
      </c>
      <c r="I276" s="133" t="s">
        <v>74</v>
      </c>
      <c r="J276" s="136">
        <v>1236955.4071875</v>
      </c>
    </row>
    <row r="277" spans="1:10" x14ac:dyDescent="0.3">
      <c r="A277" s="127" t="s">
        <v>41</v>
      </c>
      <c r="B277" s="128" t="s">
        <v>37</v>
      </c>
      <c r="C277" s="128" t="s">
        <v>52</v>
      </c>
      <c r="D277" s="129">
        <v>41760</v>
      </c>
      <c r="E277" s="130">
        <f t="shared" si="7"/>
        <v>5</v>
      </c>
      <c r="F277" s="130" t="s">
        <v>39</v>
      </c>
      <c r="G277" s="128" t="s">
        <v>44</v>
      </c>
      <c r="H277" s="128" t="s">
        <v>56</v>
      </c>
      <c r="I277" s="128" t="s">
        <v>74</v>
      </c>
      <c r="J277" s="131">
        <v>1313506.1328125</v>
      </c>
    </row>
    <row r="278" spans="1:10" x14ac:dyDescent="0.3">
      <c r="A278" s="132" t="s">
        <v>41</v>
      </c>
      <c r="B278" s="133" t="s">
        <v>37</v>
      </c>
      <c r="C278" s="133" t="s">
        <v>52</v>
      </c>
      <c r="D278" s="134">
        <v>41791</v>
      </c>
      <c r="E278" s="135">
        <f t="shared" si="7"/>
        <v>6</v>
      </c>
      <c r="F278" s="135" t="s">
        <v>39</v>
      </c>
      <c r="G278" s="133" t="s">
        <v>44</v>
      </c>
      <c r="H278" s="133" t="s">
        <v>56</v>
      </c>
      <c r="I278" s="133" t="s">
        <v>74</v>
      </c>
      <c r="J278" s="136">
        <v>1497493.8790625001</v>
      </c>
    </row>
    <row r="279" spans="1:10" x14ac:dyDescent="0.3">
      <c r="A279" s="127" t="s">
        <v>41</v>
      </c>
      <c r="B279" s="128" t="s">
        <v>37</v>
      </c>
      <c r="C279" s="128" t="s">
        <v>54</v>
      </c>
      <c r="D279" s="129">
        <v>41456</v>
      </c>
      <c r="E279" s="130">
        <f t="shared" si="7"/>
        <v>7</v>
      </c>
      <c r="F279" s="130" t="s">
        <v>39</v>
      </c>
      <c r="G279" s="128" t="s">
        <v>46</v>
      </c>
      <c r="H279" s="128" t="s">
        <v>55</v>
      </c>
      <c r="I279" s="128" t="s">
        <v>74</v>
      </c>
      <c r="J279" s="131">
        <v>2533034.5131168002</v>
      </c>
    </row>
    <row r="280" spans="1:10" x14ac:dyDescent="0.3">
      <c r="A280" s="132" t="s">
        <v>41</v>
      </c>
      <c r="B280" s="133" t="s">
        <v>37</v>
      </c>
      <c r="C280" s="133" t="s">
        <v>54</v>
      </c>
      <c r="D280" s="134">
        <v>41487</v>
      </c>
      <c r="E280" s="135">
        <f t="shared" si="7"/>
        <v>8</v>
      </c>
      <c r="F280" s="135" t="s">
        <v>39</v>
      </c>
      <c r="G280" s="133" t="s">
        <v>46</v>
      </c>
      <c r="H280" s="133" t="s">
        <v>55</v>
      </c>
      <c r="I280" s="133" t="s">
        <v>74</v>
      </c>
      <c r="J280" s="136">
        <v>3051574.1625600001</v>
      </c>
    </row>
    <row r="281" spans="1:10" x14ac:dyDescent="0.3">
      <c r="A281" s="127" t="s">
        <v>41</v>
      </c>
      <c r="B281" s="128" t="s">
        <v>37</v>
      </c>
      <c r="C281" s="128" t="s">
        <v>54</v>
      </c>
      <c r="D281" s="129">
        <v>41518</v>
      </c>
      <c r="E281" s="130">
        <f t="shared" si="7"/>
        <v>9</v>
      </c>
      <c r="F281" s="130" t="s">
        <v>39</v>
      </c>
      <c r="G281" s="128" t="s">
        <v>46</v>
      </c>
      <c r="H281" s="128" t="s">
        <v>55</v>
      </c>
      <c r="I281" s="128" t="s">
        <v>74</v>
      </c>
      <c r="J281" s="131">
        <v>3084202.7580672004</v>
      </c>
    </row>
    <row r="282" spans="1:10" x14ac:dyDescent="0.3">
      <c r="A282" s="132" t="s">
        <v>41</v>
      </c>
      <c r="B282" s="133" t="s">
        <v>37</v>
      </c>
      <c r="C282" s="133" t="s">
        <v>54</v>
      </c>
      <c r="D282" s="134">
        <v>41548</v>
      </c>
      <c r="E282" s="135">
        <f t="shared" si="7"/>
        <v>10</v>
      </c>
      <c r="F282" s="135" t="s">
        <v>39</v>
      </c>
      <c r="G282" s="133" t="s">
        <v>46</v>
      </c>
      <c r="H282" s="133" t="s">
        <v>55</v>
      </c>
      <c r="I282" s="133" t="s">
        <v>74</v>
      </c>
      <c r="J282" s="136">
        <v>4135202.765971201</v>
      </c>
    </row>
    <row r="283" spans="1:10" x14ac:dyDescent="0.3">
      <c r="A283" s="127" t="s">
        <v>41</v>
      </c>
      <c r="B283" s="128" t="s">
        <v>37</v>
      </c>
      <c r="C283" s="128" t="s">
        <v>54</v>
      </c>
      <c r="D283" s="129">
        <v>41579</v>
      </c>
      <c r="E283" s="130">
        <f t="shared" ref="E283:E346" si="8">MONTH(D283)</f>
        <v>11</v>
      </c>
      <c r="F283" s="130" t="s">
        <v>39</v>
      </c>
      <c r="G283" s="128" t="s">
        <v>46</v>
      </c>
      <c r="H283" s="128" t="s">
        <v>55</v>
      </c>
      <c r="I283" s="128" t="s">
        <v>74</v>
      </c>
      <c r="J283" s="131">
        <v>4473275.8948415993</v>
      </c>
    </row>
    <row r="284" spans="1:10" x14ac:dyDescent="0.3">
      <c r="A284" s="132" t="s">
        <v>41</v>
      </c>
      <c r="B284" s="133" t="s">
        <v>37</v>
      </c>
      <c r="C284" s="133" t="s">
        <v>54</v>
      </c>
      <c r="D284" s="134">
        <v>41609</v>
      </c>
      <c r="E284" s="135">
        <f t="shared" si="8"/>
        <v>12</v>
      </c>
      <c r="F284" s="135" t="s">
        <v>39</v>
      </c>
      <c r="G284" s="133" t="s">
        <v>46</v>
      </c>
      <c r="H284" s="133" t="s">
        <v>55</v>
      </c>
      <c r="I284" s="133" t="s">
        <v>74</v>
      </c>
      <c r="J284" s="136">
        <v>3464957.9260800011</v>
      </c>
    </row>
    <row r="285" spans="1:10" x14ac:dyDescent="0.3">
      <c r="A285" s="127" t="s">
        <v>41</v>
      </c>
      <c r="B285" s="128" t="s">
        <v>37</v>
      </c>
      <c r="C285" s="128" t="s">
        <v>54</v>
      </c>
      <c r="D285" s="129">
        <v>41640</v>
      </c>
      <c r="E285" s="130">
        <f t="shared" si="8"/>
        <v>1</v>
      </c>
      <c r="F285" s="130" t="s">
        <v>39</v>
      </c>
      <c r="G285" s="128" t="s">
        <v>46</v>
      </c>
      <c r="H285" s="128" t="s">
        <v>55</v>
      </c>
      <c r="I285" s="128" t="s">
        <v>74</v>
      </c>
      <c r="J285" s="131">
        <v>4049642.8266000003</v>
      </c>
    </row>
    <row r="286" spans="1:10" x14ac:dyDescent="0.3">
      <c r="A286" s="132" t="s">
        <v>41</v>
      </c>
      <c r="B286" s="133" t="s">
        <v>37</v>
      </c>
      <c r="C286" s="133" t="s">
        <v>54</v>
      </c>
      <c r="D286" s="134">
        <v>41671</v>
      </c>
      <c r="E286" s="135">
        <f t="shared" si="8"/>
        <v>2</v>
      </c>
      <c r="F286" s="135" t="s">
        <v>39</v>
      </c>
      <c r="G286" s="133" t="s">
        <v>46</v>
      </c>
      <c r="H286" s="133" t="s">
        <v>55</v>
      </c>
      <c r="I286" s="133" t="s">
        <v>74</v>
      </c>
      <c r="J286" s="136">
        <v>4767948.2214000002</v>
      </c>
    </row>
    <row r="287" spans="1:10" x14ac:dyDescent="0.3">
      <c r="A287" s="127" t="s">
        <v>41</v>
      </c>
      <c r="B287" s="128" t="s">
        <v>37</v>
      </c>
      <c r="C287" s="128" t="s">
        <v>54</v>
      </c>
      <c r="D287" s="129">
        <v>41699</v>
      </c>
      <c r="E287" s="130">
        <f t="shared" si="8"/>
        <v>3</v>
      </c>
      <c r="F287" s="130" t="s">
        <v>39</v>
      </c>
      <c r="G287" s="128" t="s">
        <v>46</v>
      </c>
      <c r="H287" s="128" t="s">
        <v>55</v>
      </c>
      <c r="I287" s="128" t="s">
        <v>74</v>
      </c>
      <c r="J287" s="131">
        <v>4346722.8083999995</v>
      </c>
    </row>
    <row r="288" spans="1:10" x14ac:dyDescent="0.3">
      <c r="A288" s="132" t="s">
        <v>41</v>
      </c>
      <c r="B288" s="133" t="s">
        <v>37</v>
      </c>
      <c r="C288" s="133" t="s">
        <v>54</v>
      </c>
      <c r="D288" s="134">
        <v>41730</v>
      </c>
      <c r="E288" s="135">
        <f t="shared" si="8"/>
        <v>4</v>
      </c>
      <c r="F288" s="135" t="s">
        <v>39</v>
      </c>
      <c r="G288" s="133" t="s">
        <v>46</v>
      </c>
      <c r="H288" s="133" t="s">
        <v>55</v>
      </c>
      <c r="I288" s="133" t="s">
        <v>74</v>
      </c>
      <c r="J288" s="136">
        <v>4671541.1274000006</v>
      </c>
    </row>
    <row r="289" spans="1:10" x14ac:dyDescent="0.3">
      <c r="A289" s="127" t="s">
        <v>41</v>
      </c>
      <c r="B289" s="128" t="s">
        <v>37</v>
      </c>
      <c r="C289" s="128" t="s">
        <v>54</v>
      </c>
      <c r="D289" s="129">
        <v>41760</v>
      </c>
      <c r="E289" s="130">
        <f t="shared" si="8"/>
        <v>5</v>
      </c>
      <c r="F289" s="130" t="s">
        <v>39</v>
      </c>
      <c r="G289" s="128" t="s">
        <v>46</v>
      </c>
      <c r="H289" s="128" t="s">
        <v>55</v>
      </c>
      <c r="I289" s="128" t="s">
        <v>74</v>
      </c>
      <c r="J289" s="131">
        <v>5478104.6040000012</v>
      </c>
    </row>
    <row r="290" spans="1:10" x14ac:dyDescent="0.3">
      <c r="A290" s="132" t="s">
        <v>41</v>
      </c>
      <c r="B290" s="133" t="s">
        <v>37</v>
      </c>
      <c r="C290" s="133" t="s">
        <v>54</v>
      </c>
      <c r="D290" s="134">
        <v>41791</v>
      </c>
      <c r="E290" s="135">
        <f t="shared" si="8"/>
        <v>6</v>
      </c>
      <c r="F290" s="135" t="s">
        <v>39</v>
      </c>
      <c r="G290" s="133" t="s">
        <v>46</v>
      </c>
      <c r="H290" s="133" t="s">
        <v>55</v>
      </c>
      <c r="I290" s="133" t="s">
        <v>74</v>
      </c>
      <c r="J290" s="136">
        <v>2269805.1667200001</v>
      </c>
    </row>
    <row r="291" spans="1:10" x14ac:dyDescent="0.3">
      <c r="A291" s="127" t="s">
        <v>41</v>
      </c>
      <c r="B291" s="128" t="s">
        <v>37</v>
      </c>
      <c r="C291" s="128" t="s">
        <v>54</v>
      </c>
      <c r="D291" s="129">
        <v>41456</v>
      </c>
      <c r="E291" s="130">
        <f t="shared" si="8"/>
        <v>7</v>
      </c>
      <c r="F291" s="130" t="s">
        <v>39</v>
      </c>
      <c r="G291" s="128" t="s">
        <v>47</v>
      </c>
      <c r="H291" s="128" t="s">
        <v>62</v>
      </c>
      <c r="I291" s="128" t="s">
        <v>74</v>
      </c>
      <c r="J291" s="131">
        <v>1266517.2565584001</v>
      </c>
    </row>
    <row r="292" spans="1:10" x14ac:dyDescent="0.3">
      <c r="A292" s="132" t="s">
        <v>41</v>
      </c>
      <c r="B292" s="133" t="s">
        <v>37</v>
      </c>
      <c r="C292" s="133" t="s">
        <v>54</v>
      </c>
      <c r="D292" s="134">
        <v>41487</v>
      </c>
      <c r="E292" s="135">
        <f t="shared" si="8"/>
        <v>8</v>
      </c>
      <c r="F292" s="135" t="s">
        <v>39</v>
      </c>
      <c r="G292" s="133" t="s">
        <v>47</v>
      </c>
      <c r="H292" s="133" t="s">
        <v>62</v>
      </c>
      <c r="I292" s="133" t="s">
        <v>74</v>
      </c>
      <c r="J292" s="136">
        <v>1525787.08128</v>
      </c>
    </row>
    <row r="293" spans="1:10" x14ac:dyDescent="0.3">
      <c r="A293" s="127" t="s">
        <v>41</v>
      </c>
      <c r="B293" s="128" t="s">
        <v>37</v>
      </c>
      <c r="C293" s="128" t="s">
        <v>54</v>
      </c>
      <c r="D293" s="129">
        <v>41518</v>
      </c>
      <c r="E293" s="130">
        <f t="shared" si="8"/>
        <v>9</v>
      </c>
      <c r="F293" s="130" t="s">
        <v>39</v>
      </c>
      <c r="G293" s="128" t="s">
        <v>47</v>
      </c>
      <c r="H293" s="128" t="s">
        <v>62</v>
      </c>
      <c r="I293" s="128" t="s">
        <v>74</v>
      </c>
      <c r="J293" s="131">
        <v>1542101.3790336002</v>
      </c>
    </row>
    <row r="294" spans="1:10" x14ac:dyDescent="0.3">
      <c r="A294" s="132" t="s">
        <v>41</v>
      </c>
      <c r="B294" s="133" t="s">
        <v>37</v>
      </c>
      <c r="C294" s="133" t="s">
        <v>54</v>
      </c>
      <c r="D294" s="134">
        <v>41548</v>
      </c>
      <c r="E294" s="135">
        <f t="shared" si="8"/>
        <v>10</v>
      </c>
      <c r="F294" s="135" t="s">
        <v>39</v>
      </c>
      <c r="G294" s="133" t="s">
        <v>47</v>
      </c>
      <c r="H294" s="133" t="s">
        <v>62</v>
      </c>
      <c r="I294" s="133" t="s">
        <v>74</v>
      </c>
      <c r="J294" s="136">
        <v>2067601.3829856005</v>
      </c>
    </row>
    <row r="295" spans="1:10" x14ac:dyDescent="0.3">
      <c r="A295" s="127" t="s">
        <v>41</v>
      </c>
      <c r="B295" s="128" t="s">
        <v>37</v>
      </c>
      <c r="C295" s="128" t="s">
        <v>54</v>
      </c>
      <c r="D295" s="129">
        <v>41579</v>
      </c>
      <c r="E295" s="130">
        <f t="shared" si="8"/>
        <v>11</v>
      </c>
      <c r="F295" s="130" t="s">
        <v>39</v>
      </c>
      <c r="G295" s="128" t="s">
        <v>47</v>
      </c>
      <c r="H295" s="128" t="s">
        <v>62</v>
      </c>
      <c r="I295" s="128" t="s">
        <v>74</v>
      </c>
      <c r="J295" s="131">
        <v>2236637.9474207996</v>
      </c>
    </row>
    <row r="296" spans="1:10" x14ac:dyDescent="0.3">
      <c r="A296" s="132" t="s">
        <v>41</v>
      </c>
      <c r="B296" s="133" t="s">
        <v>37</v>
      </c>
      <c r="C296" s="133" t="s">
        <v>54</v>
      </c>
      <c r="D296" s="134">
        <v>41609</v>
      </c>
      <c r="E296" s="135">
        <f t="shared" si="8"/>
        <v>12</v>
      </c>
      <c r="F296" s="135" t="s">
        <v>39</v>
      </c>
      <c r="G296" s="133" t="s">
        <v>47</v>
      </c>
      <c r="H296" s="133" t="s">
        <v>62</v>
      </c>
      <c r="I296" s="133" t="s">
        <v>74</v>
      </c>
      <c r="J296" s="136">
        <v>1732478.9630400005</v>
      </c>
    </row>
    <row r="297" spans="1:10" x14ac:dyDescent="0.3">
      <c r="A297" s="127" t="s">
        <v>41</v>
      </c>
      <c r="B297" s="128" t="s">
        <v>37</v>
      </c>
      <c r="C297" s="128" t="s">
        <v>54</v>
      </c>
      <c r="D297" s="129">
        <v>41640</v>
      </c>
      <c r="E297" s="130">
        <f t="shared" si="8"/>
        <v>1</v>
      </c>
      <c r="F297" s="130" t="s">
        <v>39</v>
      </c>
      <c r="G297" s="128" t="s">
        <v>47</v>
      </c>
      <c r="H297" s="128" t="s">
        <v>62</v>
      </c>
      <c r="I297" s="128" t="s">
        <v>74</v>
      </c>
      <c r="J297" s="131">
        <v>2024821.4133000001</v>
      </c>
    </row>
    <row r="298" spans="1:10" x14ac:dyDescent="0.3">
      <c r="A298" s="132" t="s">
        <v>41</v>
      </c>
      <c r="B298" s="133" t="s">
        <v>37</v>
      </c>
      <c r="C298" s="133" t="s">
        <v>54</v>
      </c>
      <c r="D298" s="134">
        <v>41671</v>
      </c>
      <c r="E298" s="135">
        <f t="shared" si="8"/>
        <v>2</v>
      </c>
      <c r="F298" s="135" t="s">
        <v>39</v>
      </c>
      <c r="G298" s="133" t="s">
        <v>47</v>
      </c>
      <c r="H298" s="133" t="s">
        <v>62</v>
      </c>
      <c r="I298" s="133" t="s">
        <v>74</v>
      </c>
      <c r="J298" s="136">
        <v>2383974.1107000001</v>
      </c>
    </row>
    <row r="299" spans="1:10" x14ac:dyDescent="0.3">
      <c r="A299" s="127" t="s">
        <v>41</v>
      </c>
      <c r="B299" s="128" t="s">
        <v>37</v>
      </c>
      <c r="C299" s="128" t="s">
        <v>54</v>
      </c>
      <c r="D299" s="129">
        <v>41699</v>
      </c>
      <c r="E299" s="130">
        <f t="shared" si="8"/>
        <v>3</v>
      </c>
      <c r="F299" s="130" t="s">
        <v>39</v>
      </c>
      <c r="G299" s="128" t="s">
        <v>47</v>
      </c>
      <c r="H299" s="128" t="s">
        <v>62</v>
      </c>
      <c r="I299" s="128" t="s">
        <v>74</v>
      </c>
      <c r="J299" s="131">
        <v>2173361.4041999998</v>
      </c>
    </row>
    <row r="300" spans="1:10" x14ac:dyDescent="0.3">
      <c r="A300" s="132" t="s">
        <v>41</v>
      </c>
      <c r="B300" s="133" t="s">
        <v>37</v>
      </c>
      <c r="C300" s="133" t="s">
        <v>54</v>
      </c>
      <c r="D300" s="134">
        <v>41730</v>
      </c>
      <c r="E300" s="135">
        <f t="shared" si="8"/>
        <v>4</v>
      </c>
      <c r="F300" s="135" t="s">
        <v>39</v>
      </c>
      <c r="G300" s="133" t="s">
        <v>47</v>
      </c>
      <c r="H300" s="133" t="s">
        <v>62</v>
      </c>
      <c r="I300" s="133" t="s">
        <v>74</v>
      </c>
      <c r="J300" s="136">
        <v>2335770.5637000003</v>
      </c>
    </row>
    <row r="301" spans="1:10" x14ac:dyDescent="0.3">
      <c r="A301" s="127" t="s">
        <v>41</v>
      </c>
      <c r="B301" s="128" t="s">
        <v>37</v>
      </c>
      <c r="C301" s="128" t="s">
        <v>54</v>
      </c>
      <c r="D301" s="129">
        <v>41760</v>
      </c>
      <c r="E301" s="130">
        <f t="shared" si="8"/>
        <v>5</v>
      </c>
      <c r="F301" s="130" t="s">
        <v>39</v>
      </c>
      <c r="G301" s="128" t="s">
        <v>47</v>
      </c>
      <c r="H301" s="128" t="s">
        <v>62</v>
      </c>
      <c r="I301" s="128" t="s">
        <v>74</v>
      </c>
      <c r="J301" s="131">
        <v>2739052.3020000006</v>
      </c>
    </row>
    <row r="302" spans="1:10" x14ac:dyDescent="0.3">
      <c r="A302" s="132" t="s">
        <v>41</v>
      </c>
      <c r="B302" s="133" t="s">
        <v>37</v>
      </c>
      <c r="C302" s="133" t="s">
        <v>54</v>
      </c>
      <c r="D302" s="134">
        <v>41791</v>
      </c>
      <c r="E302" s="135">
        <f t="shared" si="8"/>
        <v>6</v>
      </c>
      <c r="F302" s="135" t="s">
        <v>39</v>
      </c>
      <c r="G302" s="133" t="s">
        <v>47</v>
      </c>
      <c r="H302" s="133" t="s">
        <v>62</v>
      </c>
      <c r="I302" s="133" t="s">
        <v>74</v>
      </c>
      <c r="J302" s="136">
        <v>1134902.58336</v>
      </c>
    </row>
    <row r="303" spans="1:10" x14ac:dyDescent="0.3">
      <c r="A303" s="127" t="s">
        <v>41</v>
      </c>
      <c r="B303" s="128" t="s">
        <v>37</v>
      </c>
      <c r="C303" s="128" t="s">
        <v>54</v>
      </c>
      <c r="D303" s="129">
        <v>41456</v>
      </c>
      <c r="E303" s="130">
        <f t="shared" si="8"/>
        <v>7</v>
      </c>
      <c r="F303" s="130" t="s">
        <v>39</v>
      </c>
      <c r="G303" s="128" t="s">
        <v>47</v>
      </c>
      <c r="H303" s="128" t="s">
        <v>61</v>
      </c>
      <c r="I303" s="128" t="s">
        <v>74</v>
      </c>
      <c r="J303" s="131">
        <v>1055431.0471320001</v>
      </c>
    </row>
    <row r="304" spans="1:10" x14ac:dyDescent="0.3">
      <c r="A304" s="132" t="s">
        <v>41</v>
      </c>
      <c r="B304" s="133" t="s">
        <v>37</v>
      </c>
      <c r="C304" s="133" t="s">
        <v>54</v>
      </c>
      <c r="D304" s="134">
        <v>41487</v>
      </c>
      <c r="E304" s="135">
        <f t="shared" si="8"/>
        <v>8</v>
      </c>
      <c r="F304" s="135" t="s">
        <v>39</v>
      </c>
      <c r="G304" s="133" t="s">
        <v>47</v>
      </c>
      <c r="H304" s="133" t="s">
        <v>61</v>
      </c>
      <c r="I304" s="133" t="s">
        <v>74</v>
      </c>
      <c r="J304" s="136">
        <v>1271489.2344000002</v>
      </c>
    </row>
    <row r="305" spans="1:10" x14ac:dyDescent="0.3">
      <c r="A305" s="127" t="s">
        <v>41</v>
      </c>
      <c r="B305" s="128" t="s">
        <v>37</v>
      </c>
      <c r="C305" s="128" t="s">
        <v>54</v>
      </c>
      <c r="D305" s="129">
        <v>41518</v>
      </c>
      <c r="E305" s="130">
        <f t="shared" si="8"/>
        <v>9</v>
      </c>
      <c r="F305" s="130" t="s">
        <v>39</v>
      </c>
      <c r="G305" s="128" t="s">
        <v>47</v>
      </c>
      <c r="H305" s="128" t="s">
        <v>61</v>
      </c>
      <c r="I305" s="128" t="s">
        <v>74</v>
      </c>
      <c r="J305" s="131">
        <v>1285084.4825280001</v>
      </c>
    </row>
    <row r="306" spans="1:10" x14ac:dyDescent="0.3">
      <c r="A306" s="132" t="s">
        <v>41</v>
      </c>
      <c r="B306" s="133" t="s">
        <v>37</v>
      </c>
      <c r="C306" s="133" t="s">
        <v>54</v>
      </c>
      <c r="D306" s="134">
        <v>41548</v>
      </c>
      <c r="E306" s="135">
        <f t="shared" si="8"/>
        <v>10</v>
      </c>
      <c r="F306" s="135" t="s">
        <v>39</v>
      </c>
      <c r="G306" s="133" t="s">
        <v>47</v>
      </c>
      <c r="H306" s="133" t="s">
        <v>61</v>
      </c>
      <c r="I306" s="133" t="s">
        <v>74</v>
      </c>
      <c r="J306" s="136">
        <v>1723001.1524880002</v>
      </c>
    </row>
    <row r="307" spans="1:10" x14ac:dyDescent="0.3">
      <c r="A307" s="127" t="s">
        <v>41</v>
      </c>
      <c r="B307" s="128" t="s">
        <v>37</v>
      </c>
      <c r="C307" s="128" t="s">
        <v>54</v>
      </c>
      <c r="D307" s="129">
        <v>41579</v>
      </c>
      <c r="E307" s="130">
        <f t="shared" si="8"/>
        <v>11</v>
      </c>
      <c r="F307" s="130" t="s">
        <v>39</v>
      </c>
      <c r="G307" s="128" t="s">
        <v>47</v>
      </c>
      <c r="H307" s="128" t="s">
        <v>61</v>
      </c>
      <c r="I307" s="128" t="s">
        <v>74</v>
      </c>
      <c r="J307" s="131">
        <v>1863864.9561839998</v>
      </c>
    </row>
    <row r="308" spans="1:10" x14ac:dyDescent="0.3">
      <c r="A308" s="132" t="s">
        <v>41</v>
      </c>
      <c r="B308" s="133" t="s">
        <v>37</v>
      </c>
      <c r="C308" s="133" t="s">
        <v>54</v>
      </c>
      <c r="D308" s="134">
        <v>41609</v>
      </c>
      <c r="E308" s="135">
        <f t="shared" si="8"/>
        <v>12</v>
      </c>
      <c r="F308" s="135" t="s">
        <v>39</v>
      </c>
      <c r="G308" s="133" t="s">
        <v>47</v>
      </c>
      <c r="H308" s="133" t="s">
        <v>61</v>
      </c>
      <c r="I308" s="133" t="s">
        <v>74</v>
      </c>
      <c r="J308" s="136">
        <v>1443732.4692000004</v>
      </c>
    </row>
    <row r="309" spans="1:10" x14ac:dyDescent="0.3">
      <c r="A309" s="127" t="s">
        <v>41</v>
      </c>
      <c r="B309" s="128" t="s">
        <v>37</v>
      </c>
      <c r="C309" s="128" t="s">
        <v>54</v>
      </c>
      <c r="D309" s="129">
        <v>41640</v>
      </c>
      <c r="E309" s="130">
        <f t="shared" si="8"/>
        <v>1</v>
      </c>
      <c r="F309" s="130" t="s">
        <v>39</v>
      </c>
      <c r="G309" s="128" t="s">
        <v>47</v>
      </c>
      <c r="H309" s="128" t="s">
        <v>61</v>
      </c>
      <c r="I309" s="128" t="s">
        <v>74</v>
      </c>
      <c r="J309" s="131">
        <v>1687351.1777500003</v>
      </c>
    </row>
    <row r="310" spans="1:10" x14ac:dyDescent="0.3">
      <c r="A310" s="132" t="s">
        <v>41</v>
      </c>
      <c r="B310" s="133" t="s">
        <v>37</v>
      </c>
      <c r="C310" s="133" t="s">
        <v>54</v>
      </c>
      <c r="D310" s="134">
        <v>41671</v>
      </c>
      <c r="E310" s="135">
        <f t="shared" si="8"/>
        <v>2</v>
      </c>
      <c r="F310" s="135" t="s">
        <v>39</v>
      </c>
      <c r="G310" s="133" t="s">
        <v>47</v>
      </c>
      <c r="H310" s="133" t="s">
        <v>61</v>
      </c>
      <c r="I310" s="133" t="s">
        <v>74</v>
      </c>
      <c r="J310" s="136">
        <v>1986645.0922500002</v>
      </c>
    </row>
    <row r="311" spans="1:10" x14ac:dyDescent="0.3">
      <c r="A311" s="127" t="s">
        <v>41</v>
      </c>
      <c r="B311" s="128" t="s">
        <v>37</v>
      </c>
      <c r="C311" s="128" t="s">
        <v>54</v>
      </c>
      <c r="D311" s="129">
        <v>41699</v>
      </c>
      <c r="E311" s="130">
        <f t="shared" si="8"/>
        <v>3</v>
      </c>
      <c r="F311" s="130" t="s">
        <v>39</v>
      </c>
      <c r="G311" s="128" t="s">
        <v>47</v>
      </c>
      <c r="H311" s="128" t="s">
        <v>61</v>
      </c>
      <c r="I311" s="128" t="s">
        <v>74</v>
      </c>
      <c r="J311" s="131">
        <v>1811134.5035000001</v>
      </c>
    </row>
    <row r="312" spans="1:10" x14ac:dyDescent="0.3">
      <c r="A312" s="132" t="s">
        <v>41</v>
      </c>
      <c r="B312" s="133" t="s">
        <v>37</v>
      </c>
      <c r="C312" s="133" t="s">
        <v>54</v>
      </c>
      <c r="D312" s="134">
        <v>41730</v>
      </c>
      <c r="E312" s="135">
        <f t="shared" si="8"/>
        <v>4</v>
      </c>
      <c r="F312" s="135" t="s">
        <v>39</v>
      </c>
      <c r="G312" s="133" t="s">
        <v>47</v>
      </c>
      <c r="H312" s="133" t="s">
        <v>61</v>
      </c>
      <c r="I312" s="133" t="s">
        <v>74</v>
      </c>
      <c r="J312" s="136">
        <v>1946475.4697500004</v>
      </c>
    </row>
    <row r="313" spans="1:10" x14ac:dyDescent="0.3">
      <c r="A313" s="127" t="s">
        <v>41</v>
      </c>
      <c r="B313" s="128" t="s">
        <v>37</v>
      </c>
      <c r="C313" s="128" t="s">
        <v>54</v>
      </c>
      <c r="D313" s="129">
        <v>41760</v>
      </c>
      <c r="E313" s="130">
        <f t="shared" si="8"/>
        <v>5</v>
      </c>
      <c r="F313" s="130" t="s">
        <v>39</v>
      </c>
      <c r="G313" s="128" t="s">
        <v>47</v>
      </c>
      <c r="H313" s="128" t="s">
        <v>61</v>
      </c>
      <c r="I313" s="128" t="s">
        <v>74</v>
      </c>
      <c r="J313" s="131">
        <v>2282543.5850000004</v>
      </c>
    </row>
    <row r="314" spans="1:10" x14ac:dyDescent="0.3">
      <c r="A314" s="132" t="s">
        <v>41</v>
      </c>
      <c r="B314" s="133" t="s">
        <v>37</v>
      </c>
      <c r="C314" s="133" t="s">
        <v>54</v>
      </c>
      <c r="D314" s="134">
        <v>41791</v>
      </c>
      <c r="E314" s="135">
        <f t="shared" si="8"/>
        <v>6</v>
      </c>
      <c r="F314" s="135" t="s">
        <v>39</v>
      </c>
      <c r="G314" s="133" t="s">
        <v>47</v>
      </c>
      <c r="H314" s="133" t="s">
        <v>61</v>
      </c>
      <c r="I314" s="133" t="s">
        <v>74</v>
      </c>
      <c r="J314" s="136">
        <v>945752.15280000004</v>
      </c>
    </row>
    <row r="315" spans="1:10" x14ac:dyDescent="0.3">
      <c r="A315" s="127" t="s">
        <v>41</v>
      </c>
      <c r="B315" s="128" t="s">
        <v>37</v>
      </c>
      <c r="C315" s="128" t="s">
        <v>54</v>
      </c>
      <c r="D315" s="129">
        <v>41456</v>
      </c>
      <c r="E315" s="130">
        <f t="shared" si="8"/>
        <v>7</v>
      </c>
      <c r="F315" s="130" t="s">
        <v>39</v>
      </c>
      <c r="G315" s="128" t="s">
        <v>45</v>
      </c>
      <c r="H315" s="128" t="s">
        <v>58</v>
      </c>
      <c r="I315" s="128" t="s">
        <v>74</v>
      </c>
      <c r="J315" s="131">
        <v>996326.908492608</v>
      </c>
    </row>
    <row r="316" spans="1:10" x14ac:dyDescent="0.3">
      <c r="A316" s="132" t="s">
        <v>41</v>
      </c>
      <c r="B316" s="133" t="s">
        <v>37</v>
      </c>
      <c r="C316" s="133" t="s">
        <v>54</v>
      </c>
      <c r="D316" s="134">
        <v>41487</v>
      </c>
      <c r="E316" s="135">
        <f t="shared" si="8"/>
        <v>8</v>
      </c>
      <c r="F316" s="135" t="s">
        <v>39</v>
      </c>
      <c r="G316" s="133" t="s">
        <v>45</v>
      </c>
      <c r="H316" s="133" t="s">
        <v>58</v>
      </c>
      <c r="I316" s="133" t="s">
        <v>74</v>
      </c>
      <c r="J316" s="136">
        <v>1200285.8372736</v>
      </c>
    </row>
    <row r="317" spans="1:10" x14ac:dyDescent="0.3">
      <c r="A317" s="127" t="s">
        <v>41</v>
      </c>
      <c r="B317" s="128" t="s">
        <v>37</v>
      </c>
      <c r="C317" s="128" t="s">
        <v>54</v>
      </c>
      <c r="D317" s="129">
        <v>41518</v>
      </c>
      <c r="E317" s="130">
        <f t="shared" si="8"/>
        <v>9</v>
      </c>
      <c r="F317" s="130" t="s">
        <v>39</v>
      </c>
      <c r="G317" s="128" t="s">
        <v>45</v>
      </c>
      <c r="H317" s="128" t="s">
        <v>58</v>
      </c>
      <c r="I317" s="128" t="s">
        <v>74</v>
      </c>
      <c r="J317" s="131">
        <v>1213119.7515064322</v>
      </c>
    </row>
    <row r="318" spans="1:10" x14ac:dyDescent="0.3">
      <c r="A318" s="132" t="s">
        <v>41</v>
      </c>
      <c r="B318" s="133" t="s">
        <v>37</v>
      </c>
      <c r="C318" s="133" t="s">
        <v>54</v>
      </c>
      <c r="D318" s="134">
        <v>41548</v>
      </c>
      <c r="E318" s="135">
        <f t="shared" si="8"/>
        <v>10</v>
      </c>
      <c r="F318" s="135" t="s">
        <v>39</v>
      </c>
      <c r="G318" s="133" t="s">
        <v>45</v>
      </c>
      <c r="H318" s="133" t="s">
        <v>58</v>
      </c>
      <c r="I318" s="133" t="s">
        <v>74</v>
      </c>
      <c r="J318" s="136">
        <v>1626513.0879486722</v>
      </c>
    </row>
    <row r="319" spans="1:10" x14ac:dyDescent="0.3">
      <c r="A319" s="127" t="s">
        <v>41</v>
      </c>
      <c r="B319" s="128" t="s">
        <v>37</v>
      </c>
      <c r="C319" s="128" t="s">
        <v>54</v>
      </c>
      <c r="D319" s="129">
        <v>41579</v>
      </c>
      <c r="E319" s="130">
        <f t="shared" si="8"/>
        <v>11</v>
      </c>
      <c r="F319" s="130" t="s">
        <v>39</v>
      </c>
      <c r="G319" s="128" t="s">
        <v>45</v>
      </c>
      <c r="H319" s="128" t="s">
        <v>58</v>
      </c>
      <c r="I319" s="128" t="s">
        <v>74</v>
      </c>
      <c r="J319" s="131">
        <v>1759488.5186376958</v>
      </c>
    </row>
    <row r="320" spans="1:10" x14ac:dyDescent="0.3">
      <c r="A320" s="132" t="s">
        <v>41</v>
      </c>
      <c r="B320" s="133" t="s">
        <v>37</v>
      </c>
      <c r="C320" s="133" t="s">
        <v>54</v>
      </c>
      <c r="D320" s="134">
        <v>41609</v>
      </c>
      <c r="E320" s="135">
        <f t="shared" si="8"/>
        <v>12</v>
      </c>
      <c r="F320" s="135" t="s">
        <v>39</v>
      </c>
      <c r="G320" s="133" t="s">
        <v>45</v>
      </c>
      <c r="H320" s="133" t="s">
        <v>58</v>
      </c>
      <c r="I320" s="133" t="s">
        <v>74</v>
      </c>
      <c r="J320" s="136">
        <v>1362883.4509248002</v>
      </c>
    </row>
    <row r="321" spans="1:10" x14ac:dyDescent="0.3">
      <c r="A321" s="127" t="s">
        <v>41</v>
      </c>
      <c r="B321" s="128" t="s">
        <v>37</v>
      </c>
      <c r="C321" s="128" t="s">
        <v>54</v>
      </c>
      <c r="D321" s="129">
        <v>41640</v>
      </c>
      <c r="E321" s="130">
        <f t="shared" si="8"/>
        <v>1</v>
      </c>
      <c r="F321" s="130" t="s">
        <v>39</v>
      </c>
      <c r="G321" s="128" t="s">
        <v>45</v>
      </c>
      <c r="H321" s="128" t="s">
        <v>58</v>
      </c>
      <c r="I321" s="128" t="s">
        <v>74</v>
      </c>
      <c r="J321" s="131">
        <v>1592859.5117959999</v>
      </c>
    </row>
    <row r="322" spans="1:10" x14ac:dyDescent="0.3">
      <c r="A322" s="132" t="s">
        <v>41</v>
      </c>
      <c r="B322" s="133" t="s">
        <v>37</v>
      </c>
      <c r="C322" s="133" t="s">
        <v>54</v>
      </c>
      <c r="D322" s="134">
        <v>41671</v>
      </c>
      <c r="E322" s="135">
        <f t="shared" si="8"/>
        <v>2</v>
      </c>
      <c r="F322" s="135" t="s">
        <v>39</v>
      </c>
      <c r="G322" s="133" t="s">
        <v>45</v>
      </c>
      <c r="H322" s="133" t="s">
        <v>58</v>
      </c>
      <c r="I322" s="133" t="s">
        <v>74</v>
      </c>
      <c r="J322" s="136">
        <v>1875392.9670840001</v>
      </c>
    </row>
    <row r="323" spans="1:10" x14ac:dyDescent="0.3">
      <c r="A323" s="127" t="s">
        <v>41</v>
      </c>
      <c r="B323" s="128" t="s">
        <v>37</v>
      </c>
      <c r="C323" s="128" t="s">
        <v>54</v>
      </c>
      <c r="D323" s="129">
        <v>41699</v>
      </c>
      <c r="E323" s="130">
        <f t="shared" si="8"/>
        <v>3</v>
      </c>
      <c r="F323" s="130" t="s">
        <v>39</v>
      </c>
      <c r="G323" s="128" t="s">
        <v>45</v>
      </c>
      <c r="H323" s="128" t="s">
        <v>58</v>
      </c>
      <c r="I323" s="128" t="s">
        <v>74</v>
      </c>
      <c r="J323" s="131">
        <v>1709710.9713039999</v>
      </c>
    </row>
    <row r="324" spans="1:10" x14ac:dyDescent="0.3">
      <c r="A324" s="132" t="s">
        <v>41</v>
      </c>
      <c r="B324" s="133" t="s">
        <v>37</v>
      </c>
      <c r="C324" s="133" t="s">
        <v>54</v>
      </c>
      <c r="D324" s="134">
        <v>41730</v>
      </c>
      <c r="E324" s="135">
        <f t="shared" si="8"/>
        <v>4</v>
      </c>
      <c r="F324" s="135" t="s">
        <v>39</v>
      </c>
      <c r="G324" s="133" t="s">
        <v>45</v>
      </c>
      <c r="H324" s="133" t="s">
        <v>58</v>
      </c>
      <c r="I324" s="133" t="s">
        <v>74</v>
      </c>
      <c r="J324" s="136">
        <v>1837472.8434440002</v>
      </c>
    </row>
    <row r="325" spans="1:10" x14ac:dyDescent="0.3">
      <c r="A325" s="127" t="s">
        <v>41</v>
      </c>
      <c r="B325" s="128" t="s">
        <v>37</v>
      </c>
      <c r="C325" s="128" t="s">
        <v>54</v>
      </c>
      <c r="D325" s="129">
        <v>41760</v>
      </c>
      <c r="E325" s="130">
        <f t="shared" si="8"/>
        <v>5</v>
      </c>
      <c r="F325" s="130" t="s">
        <v>39</v>
      </c>
      <c r="G325" s="128" t="s">
        <v>45</v>
      </c>
      <c r="H325" s="128" t="s">
        <v>58</v>
      </c>
      <c r="I325" s="128" t="s">
        <v>74</v>
      </c>
      <c r="J325" s="131">
        <v>2154721.1442400003</v>
      </c>
    </row>
    <row r="326" spans="1:10" x14ac:dyDescent="0.3">
      <c r="A326" s="132" t="s">
        <v>41</v>
      </c>
      <c r="B326" s="133" t="s">
        <v>37</v>
      </c>
      <c r="C326" s="133" t="s">
        <v>54</v>
      </c>
      <c r="D326" s="134">
        <v>41791</v>
      </c>
      <c r="E326" s="135">
        <f t="shared" si="8"/>
        <v>6</v>
      </c>
      <c r="F326" s="135" t="s">
        <v>39</v>
      </c>
      <c r="G326" s="133" t="s">
        <v>45</v>
      </c>
      <c r="H326" s="133" t="s">
        <v>58</v>
      </c>
      <c r="I326" s="133" t="s">
        <v>74</v>
      </c>
      <c r="J326" s="136">
        <v>892790.0322432</v>
      </c>
    </row>
    <row r="327" spans="1:10" x14ac:dyDescent="0.3">
      <c r="A327" s="127" t="s">
        <v>41</v>
      </c>
      <c r="B327" s="128" t="s">
        <v>37</v>
      </c>
      <c r="C327" s="128" t="s">
        <v>54</v>
      </c>
      <c r="D327" s="129">
        <v>41456</v>
      </c>
      <c r="E327" s="130">
        <f t="shared" si="8"/>
        <v>7</v>
      </c>
      <c r="F327" s="130" t="s">
        <v>39</v>
      </c>
      <c r="G327" s="128" t="s">
        <v>45</v>
      </c>
      <c r="H327" s="128" t="s">
        <v>60</v>
      </c>
      <c r="I327" s="128" t="s">
        <v>74</v>
      </c>
      <c r="J327" s="131">
        <v>869931.04490880016</v>
      </c>
    </row>
    <row r="328" spans="1:10" x14ac:dyDescent="0.3">
      <c r="A328" s="132" t="s">
        <v>41</v>
      </c>
      <c r="B328" s="133" t="s">
        <v>37</v>
      </c>
      <c r="C328" s="133" t="s">
        <v>54</v>
      </c>
      <c r="D328" s="134">
        <v>41487</v>
      </c>
      <c r="E328" s="135">
        <f t="shared" si="8"/>
        <v>8</v>
      </c>
      <c r="F328" s="135" t="s">
        <v>39</v>
      </c>
      <c r="G328" s="133" t="s">
        <v>45</v>
      </c>
      <c r="H328" s="133" t="s">
        <v>60</v>
      </c>
      <c r="I328" s="133" t="s">
        <v>74</v>
      </c>
      <c r="J328" s="136">
        <v>1048015.3689600001</v>
      </c>
    </row>
    <row r="329" spans="1:10" x14ac:dyDescent="0.3">
      <c r="A329" s="127" t="s">
        <v>41</v>
      </c>
      <c r="B329" s="128" t="s">
        <v>37</v>
      </c>
      <c r="C329" s="128" t="s">
        <v>54</v>
      </c>
      <c r="D329" s="129">
        <v>41518</v>
      </c>
      <c r="E329" s="130">
        <f t="shared" si="8"/>
        <v>9</v>
      </c>
      <c r="F329" s="130" t="s">
        <v>39</v>
      </c>
      <c r="G329" s="128" t="s">
        <v>45</v>
      </c>
      <c r="H329" s="128" t="s">
        <v>60</v>
      </c>
      <c r="I329" s="128" t="s">
        <v>74</v>
      </c>
      <c r="J329" s="131">
        <v>1059221.1492352001</v>
      </c>
    </row>
    <row r="330" spans="1:10" x14ac:dyDescent="0.3">
      <c r="A330" s="132" t="s">
        <v>41</v>
      </c>
      <c r="B330" s="133" t="s">
        <v>37</v>
      </c>
      <c r="C330" s="133" t="s">
        <v>54</v>
      </c>
      <c r="D330" s="134">
        <v>41548</v>
      </c>
      <c r="E330" s="135">
        <f t="shared" si="8"/>
        <v>10</v>
      </c>
      <c r="F330" s="135" t="s">
        <v>39</v>
      </c>
      <c r="G330" s="133" t="s">
        <v>45</v>
      </c>
      <c r="H330" s="133" t="s">
        <v>60</v>
      </c>
      <c r="I330" s="133" t="s">
        <v>74</v>
      </c>
      <c r="J330" s="136">
        <v>1420170.6468992003</v>
      </c>
    </row>
    <row r="331" spans="1:10" x14ac:dyDescent="0.3">
      <c r="A331" s="127" t="s">
        <v>41</v>
      </c>
      <c r="B331" s="128" t="s">
        <v>37</v>
      </c>
      <c r="C331" s="128" t="s">
        <v>54</v>
      </c>
      <c r="D331" s="129">
        <v>41579</v>
      </c>
      <c r="E331" s="130">
        <f t="shared" si="8"/>
        <v>11</v>
      </c>
      <c r="F331" s="130" t="s">
        <v>39</v>
      </c>
      <c r="G331" s="128" t="s">
        <v>45</v>
      </c>
      <c r="H331" s="128" t="s">
        <v>60</v>
      </c>
      <c r="I331" s="128" t="s">
        <v>74</v>
      </c>
      <c r="J331" s="131">
        <v>1536276.5699455999</v>
      </c>
    </row>
    <row r="332" spans="1:10" x14ac:dyDescent="0.3">
      <c r="A332" s="132" t="s">
        <v>41</v>
      </c>
      <c r="B332" s="133" t="s">
        <v>37</v>
      </c>
      <c r="C332" s="133" t="s">
        <v>54</v>
      </c>
      <c r="D332" s="134">
        <v>41609</v>
      </c>
      <c r="E332" s="135">
        <f t="shared" si="8"/>
        <v>12</v>
      </c>
      <c r="F332" s="135" t="s">
        <v>39</v>
      </c>
      <c r="G332" s="133" t="s">
        <v>45</v>
      </c>
      <c r="H332" s="133" t="s">
        <v>60</v>
      </c>
      <c r="I332" s="133" t="s">
        <v>74</v>
      </c>
      <c r="J332" s="136">
        <v>785390.46324480022</v>
      </c>
    </row>
    <row r="333" spans="1:10" x14ac:dyDescent="0.3">
      <c r="A333" s="127" t="s">
        <v>41</v>
      </c>
      <c r="B333" s="128" t="s">
        <v>37</v>
      </c>
      <c r="C333" s="128" t="s">
        <v>54</v>
      </c>
      <c r="D333" s="129">
        <v>41640</v>
      </c>
      <c r="E333" s="130">
        <f t="shared" si="8"/>
        <v>1</v>
      </c>
      <c r="F333" s="130" t="s">
        <v>39</v>
      </c>
      <c r="G333" s="128" t="s">
        <v>45</v>
      </c>
      <c r="H333" s="128" t="s">
        <v>60</v>
      </c>
      <c r="I333" s="128" t="s">
        <v>74</v>
      </c>
      <c r="J333" s="131">
        <v>734335.23255680013</v>
      </c>
    </row>
    <row r="334" spans="1:10" x14ac:dyDescent="0.3">
      <c r="A334" s="132" t="s">
        <v>41</v>
      </c>
      <c r="B334" s="133" t="s">
        <v>37</v>
      </c>
      <c r="C334" s="133" t="s">
        <v>54</v>
      </c>
      <c r="D334" s="134">
        <v>41671</v>
      </c>
      <c r="E334" s="135">
        <f t="shared" si="8"/>
        <v>2</v>
      </c>
      <c r="F334" s="135" t="s">
        <v>39</v>
      </c>
      <c r="G334" s="133" t="s">
        <v>45</v>
      </c>
      <c r="H334" s="133" t="s">
        <v>60</v>
      </c>
      <c r="I334" s="133" t="s">
        <v>74</v>
      </c>
      <c r="J334" s="136">
        <v>864587.94414720009</v>
      </c>
    </row>
    <row r="335" spans="1:10" x14ac:dyDescent="0.3">
      <c r="A335" s="127" t="s">
        <v>41</v>
      </c>
      <c r="B335" s="128" t="s">
        <v>37</v>
      </c>
      <c r="C335" s="128" t="s">
        <v>54</v>
      </c>
      <c r="D335" s="129">
        <v>41699</v>
      </c>
      <c r="E335" s="130">
        <f t="shared" si="8"/>
        <v>3</v>
      </c>
      <c r="F335" s="130" t="s">
        <v>39</v>
      </c>
      <c r="G335" s="128" t="s">
        <v>45</v>
      </c>
      <c r="H335" s="128" t="s">
        <v>60</v>
      </c>
      <c r="I335" s="128" t="s">
        <v>74</v>
      </c>
      <c r="J335" s="131">
        <v>788205.73592320003</v>
      </c>
    </row>
    <row r="336" spans="1:10" x14ac:dyDescent="0.3">
      <c r="A336" s="132" t="s">
        <v>41</v>
      </c>
      <c r="B336" s="133" t="s">
        <v>37</v>
      </c>
      <c r="C336" s="133" t="s">
        <v>54</v>
      </c>
      <c r="D336" s="134">
        <v>41730</v>
      </c>
      <c r="E336" s="135">
        <f t="shared" si="8"/>
        <v>4</v>
      </c>
      <c r="F336" s="135" t="s">
        <v>39</v>
      </c>
      <c r="G336" s="133" t="s">
        <v>45</v>
      </c>
      <c r="H336" s="133" t="s">
        <v>60</v>
      </c>
      <c r="I336" s="133" t="s">
        <v>74</v>
      </c>
      <c r="J336" s="136">
        <v>847106.12443520024</v>
      </c>
    </row>
    <row r="337" spans="1:10" x14ac:dyDescent="0.3">
      <c r="A337" s="127" t="s">
        <v>41</v>
      </c>
      <c r="B337" s="128" t="s">
        <v>37</v>
      </c>
      <c r="C337" s="128" t="s">
        <v>54</v>
      </c>
      <c r="D337" s="129">
        <v>41760</v>
      </c>
      <c r="E337" s="130">
        <f t="shared" si="8"/>
        <v>5</v>
      </c>
      <c r="F337" s="130" t="s">
        <v>39</v>
      </c>
      <c r="G337" s="128" t="s">
        <v>45</v>
      </c>
      <c r="H337" s="128" t="s">
        <v>60</v>
      </c>
      <c r="I337" s="128" t="s">
        <v>74</v>
      </c>
      <c r="J337" s="131">
        <v>993362.96819200017</v>
      </c>
    </row>
    <row r="338" spans="1:10" x14ac:dyDescent="0.3">
      <c r="A338" s="132" t="s">
        <v>41</v>
      </c>
      <c r="B338" s="133" t="s">
        <v>37</v>
      </c>
      <c r="C338" s="133" t="s">
        <v>54</v>
      </c>
      <c r="D338" s="134">
        <v>41791</v>
      </c>
      <c r="E338" s="135">
        <f t="shared" si="8"/>
        <v>6</v>
      </c>
      <c r="F338" s="135" t="s">
        <v>39</v>
      </c>
      <c r="G338" s="133" t="s">
        <v>45</v>
      </c>
      <c r="H338" s="133" t="s">
        <v>60</v>
      </c>
      <c r="I338" s="133" t="s">
        <v>74</v>
      </c>
      <c r="J338" s="136">
        <v>514489.17112320004</v>
      </c>
    </row>
    <row r="339" spans="1:10" x14ac:dyDescent="0.3">
      <c r="A339" s="127" t="s">
        <v>41</v>
      </c>
      <c r="B339" s="128" t="s">
        <v>37</v>
      </c>
      <c r="C339" s="128" t="s">
        <v>54</v>
      </c>
      <c r="D339" s="129">
        <v>41456</v>
      </c>
      <c r="E339" s="130">
        <f t="shared" si="8"/>
        <v>7</v>
      </c>
      <c r="F339" s="130" t="s">
        <v>39</v>
      </c>
      <c r="G339" s="128" t="s">
        <v>45</v>
      </c>
      <c r="H339" s="128" t="s">
        <v>59</v>
      </c>
      <c r="I339" s="128" t="s">
        <v>74</v>
      </c>
      <c r="J339" s="131">
        <v>921103.45931519999</v>
      </c>
    </row>
    <row r="340" spans="1:10" x14ac:dyDescent="0.3">
      <c r="A340" s="132" t="s">
        <v>41</v>
      </c>
      <c r="B340" s="133" t="s">
        <v>37</v>
      </c>
      <c r="C340" s="133" t="s">
        <v>54</v>
      </c>
      <c r="D340" s="134">
        <v>41487</v>
      </c>
      <c r="E340" s="135">
        <f t="shared" si="8"/>
        <v>8</v>
      </c>
      <c r="F340" s="135" t="s">
        <v>39</v>
      </c>
      <c r="G340" s="133" t="s">
        <v>45</v>
      </c>
      <c r="H340" s="133" t="s">
        <v>59</v>
      </c>
      <c r="I340" s="133" t="s">
        <v>74</v>
      </c>
      <c r="J340" s="136">
        <v>1109663.3318399999</v>
      </c>
    </row>
    <row r="341" spans="1:10" x14ac:dyDescent="0.3">
      <c r="A341" s="127" t="s">
        <v>41</v>
      </c>
      <c r="B341" s="128" t="s">
        <v>37</v>
      </c>
      <c r="C341" s="128" t="s">
        <v>54</v>
      </c>
      <c r="D341" s="129">
        <v>41518</v>
      </c>
      <c r="E341" s="130">
        <f t="shared" si="8"/>
        <v>9</v>
      </c>
      <c r="F341" s="130" t="s">
        <v>39</v>
      </c>
      <c r="G341" s="128" t="s">
        <v>45</v>
      </c>
      <c r="H341" s="128" t="s">
        <v>59</v>
      </c>
      <c r="I341" s="128" t="s">
        <v>74</v>
      </c>
      <c r="J341" s="131">
        <v>1121528.2756608</v>
      </c>
    </row>
    <row r="342" spans="1:10" x14ac:dyDescent="0.3">
      <c r="A342" s="132" t="s">
        <v>41</v>
      </c>
      <c r="B342" s="133" t="s">
        <v>37</v>
      </c>
      <c r="C342" s="133" t="s">
        <v>54</v>
      </c>
      <c r="D342" s="134">
        <v>41548</v>
      </c>
      <c r="E342" s="135">
        <f t="shared" si="8"/>
        <v>10</v>
      </c>
      <c r="F342" s="135" t="s">
        <v>39</v>
      </c>
      <c r="G342" s="133" t="s">
        <v>45</v>
      </c>
      <c r="H342" s="133" t="s">
        <v>59</v>
      </c>
      <c r="I342" s="133" t="s">
        <v>74</v>
      </c>
      <c r="J342" s="136">
        <v>1503710.0967168</v>
      </c>
    </row>
    <row r="343" spans="1:10" x14ac:dyDescent="0.3">
      <c r="A343" s="127" t="s">
        <v>41</v>
      </c>
      <c r="B343" s="128" t="s">
        <v>37</v>
      </c>
      <c r="C343" s="128" t="s">
        <v>54</v>
      </c>
      <c r="D343" s="129">
        <v>41579</v>
      </c>
      <c r="E343" s="130">
        <f t="shared" si="8"/>
        <v>11</v>
      </c>
      <c r="F343" s="130" t="s">
        <v>39</v>
      </c>
      <c r="G343" s="128" t="s">
        <v>45</v>
      </c>
      <c r="H343" s="128" t="s">
        <v>59</v>
      </c>
      <c r="I343" s="128" t="s">
        <v>74</v>
      </c>
      <c r="J343" s="131">
        <v>1626645.7799423998</v>
      </c>
    </row>
    <row r="344" spans="1:10" x14ac:dyDescent="0.3">
      <c r="A344" s="132" t="s">
        <v>41</v>
      </c>
      <c r="B344" s="133" t="s">
        <v>37</v>
      </c>
      <c r="C344" s="133" t="s">
        <v>54</v>
      </c>
      <c r="D344" s="134">
        <v>41609</v>
      </c>
      <c r="E344" s="135">
        <f t="shared" si="8"/>
        <v>12</v>
      </c>
      <c r="F344" s="135" t="s">
        <v>39</v>
      </c>
      <c r="G344" s="133" t="s">
        <v>45</v>
      </c>
      <c r="H344" s="133" t="s">
        <v>59</v>
      </c>
      <c r="I344" s="133" t="s">
        <v>74</v>
      </c>
      <c r="J344" s="136">
        <v>831589.90225920011</v>
      </c>
    </row>
    <row r="345" spans="1:10" x14ac:dyDescent="0.3">
      <c r="A345" s="127" t="s">
        <v>41</v>
      </c>
      <c r="B345" s="128" t="s">
        <v>37</v>
      </c>
      <c r="C345" s="128" t="s">
        <v>54</v>
      </c>
      <c r="D345" s="129">
        <v>41640</v>
      </c>
      <c r="E345" s="130">
        <f t="shared" si="8"/>
        <v>1</v>
      </c>
      <c r="F345" s="130" t="s">
        <v>39</v>
      </c>
      <c r="G345" s="128" t="s">
        <v>45</v>
      </c>
      <c r="H345" s="128" t="s">
        <v>59</v>
      </c>
      <c r="I345" s="128" t="s">
        <v>74</v>
      </c>
      <c r="J345" s="131">
        <v>777531.42270720005</v>
      </c>
    </row>
    <row r="346" spans="1:10" x14ac:dyDescent="0.3">
      <c r="A346" s="132" t="s">
        <v>41</v>
      </c>
      <c r="B346" s="133" t="s">
        <v>37</v>
      </c>
      <c r="C346" s="133" t="s">
        <v>54</v>
      </c>
      <c r="D346" s="134">
        <v>41671</v>
      </c>
      <c r="E346" s="135">
        <f t="shared" si="8"/>
        <v>2</v>
      </c>
      <c r="F346" s="135" t="s">
        <v>39</v>
      </c>
      <c r="G346" s="133" t="s">
        <v>45</v>
      </c>
      <c r="H346" s="133" t="s">
        <v>59</v>
      </c>
      <c r="I346" s="133" t="s">
        <v>74</v>
      </c>
      <c r="J346" s="136">
        <v>915446.05850879999</v>
      </c>
    </row>
    <row r="347" spans="1:10" x14ac:dyDescent="0.3">
      <c r="A347" s="127" t="s">
        <v>41</v>
      </c>
      <c r="B347" s="128" t="s">
        <v>37</v>
      </c>
      <c r="C347" s="128" t="s">
        <v>54</v>
      </c>
      <c r="D347" s="129">
        <v>41699</v>
      </c>
      <c r="E347" s="130">
        <f t="shared" ref="E347:E374" si="9">MONTH(D347)</f>
        <v>3</v>
      </c>
      <c r="F347" s="130" t="s">
        <v>39</v>
      </c>
      <c r="G347" s="128" t="s">
        <v>45</v>
      </c>
      <c r="H347" s="128" t="s">
        <v>59</v>
      </c>
      <c r="I347" s="128" t="s">
        <v>74</v>
      </c>
      <c r="J347" s="131">
        <v>834570.77921279997</v>
      </c>
    </row>
    <row r="348" spans="1:10" x14ac:dyDescent="0.3">
      <c r="A348" s="132" t="s">
        <v>41</v>
      </c>
      <c r="B348" s="133" t="s">
        <v>37</v>
      </c>
      <c r="C348" s="133" t="s">
        <v>54</v>
      </c>
      <c r="D348" s="134">
        <v>41730</v>
      </c>
      <c r="E348" s="135">
        <f t="shared" si="9"/>
        <v>4</v>
      </c>
      <c r="F348" s="135" t="s">
        <v>39</v>
      </c>
      <c r="G348" s="133" t="s">
        <v>45</v>
      </c>
      <c r="H348" s="133" t="s">
        <v>59</v>
      </c>
      <c r="I348" s="133" t="s">
        <v>74</v>
      </c>
      <c r="J348" s="136">
        <v>896935.89646080008</v>
      </c>
    </row>
    <row r="349" spans="1:10" x14ac:dyDescent="0.3">
      <c r="A349" s="127" t="s">
        <v>41</v>
      </c>
      <c r="B349" s="128" t="s">
        <v>37</v>
      </c>
      <c r="C349" s="128" t="s">
        <v>54</v>
      </c>
      <c r="D349" s="129">
        <v>41760</v>
      </c>
      <c r="E349" s="130">
        <f t="shared" si="9"/>
        <v>5</v>
      </c>
      <c r="F349" s="130" t="s">
        <v>39</v>
      </c>
      <c r="G349" s="128" t="s">
        <v>45</v>
      </c>
      <c r="H349" s="128" t="s">
        <v>59</v>
      </c>
      <c r="I349" s="128" t="s">
        <v>74</v>
      </c>
      <c r="J349" s="131">
        <v>1051796.083968</v>
      </c>
    </row>
    <row r="350" spans="1:10" x14ac:dyDescent="0.3">
      <c r="A350" s="132" t="s">
        <v>41</v>
      </c>
      <c r="B350" s="133" t="s">
        <v>37</v>
      </c>
      <c r="C350" s="133" t="s">
        <v>54</v>
      </c>
      <c r="D350" s="134">
        <v>41791</v>
      </c>
      <c r="E350" s="135">
        <f t="shared" si="9"/>
        <v>6</v>
      </c>
      <c r="F350" s="135" t="s">
        <v>39</v>
      </c>
      <c r="G350" s="133" t="s">
        <v>45</v>
      </c>
      <c r="H350" s="133" t="s">
        <v>59</v>
      </c>
      <c r="I350" s="133" t="s">
        <v>74</v>
      </c>
      <c r="J350" s="136">
        <v>544753.24001279997</v>
      </c>
    </row>
    <row r="351" spans="1:10" x14ac:dyDescent="0.3">
      <c r="A351" s="127" t="s">
        <v>41</v>
      </c>
      <c r="B351" s="128" t="s">
        <v>37</v>
      </c>
      <c r="C351" s="128" t="s">
        <v>54</v>
      </c>
      <c r="D351" s="129">
        <v>41456</v>
      </c>
      <c r="E351" s="130">
        <f t="shared" si="9"/>
        <v>7</v>
      </c>
      <c r="F351" s="130" t="s">
        <v>39</v>
      </c>
      <c r="G351" s="128" t="s">
        <v>45</v>
      </c>
      <c r="H351" s="128" t="s">
        <v>57</v>
      </c>
      <c r="I351" s="128" t="s">
        <v>74</v>
      </c>
      <c r="J351" s="131">
        <v>498931.04046240001</v>
      </c>
    </row>
    <row r="352" spans="1:10" x14ac:dyDescent="0.3">
      <c r="A352" s="132" t="s">
        <v>41</v>
      </c>
      <c r="B352" s="133" t="s">
        <v>37</v>
      </c>
      <c r="C352" s="133" t="s">
        <v>54</v>
      </c>
      <c r="D352" s="134">
        <v>41487</v>
      </c>
      <c r="E352" s="135">
        <f t="shared" si="9"/>
        <v>8</v>
      </c>
      <c r="F352" s="135" t="s">
        <v>39</v>
      </c>
      <c r="G352" s="133" t="s">
        <v>45</v>
      </c>
      <c r="H352" s="133" t="s">
        <v>57</v>
      </c>
      <c r="I352" s="133" t="s">
        <v>74</v>
      </c>
      <c r="J352" s="136">
        <v>601067.63808000006</v>
      </c>
    </row>
    <row r="353" spans="1:10" x14ac:dyDescent="0.3">
      <c r="A353" s="127" t="s">
        <v>41</v>
      </c>
      <c r="B353" s="128" t="s">
        <v>37</v>
      </c>
      <c r="C353" s="128" t="s">
        <v>54</v>
      </c>
      <c r="D353" s="129">
        <v>41518</v>
      </c>
      <c r="E353" s="130">
        <f t="shared" si="9"/>
        <v>9</v>
      </c>
      <c r="F353" s="130" t="s">
        <v>39</v>
      </c>
      <c r="G353" s="128" t="s">
        <v>45</v>
      </c>
      <c r="H353" s="128" t="s">
        <v>57</v>
      </c>
      <c r="I353" s="128" t="s">
        <v>74</v>
      </c>
      <c r="J353" s="131">
        <v>607494.48264960002</v>
      </c>
    </row>
    <row r="354" spans="1:10" x14ac:dyDescent="0.3">
      <c r="A354" s="132" t="s">
        <v>41</v>
      </c>
      <c r="B354" s="133" t="s">
        <v>37</v>
      </c>
      <c r="C354" s="133" t="s">
        <v>54</v>
      </c>
      <c r="D354" s="134">
        <v>41548</v>
      </c>
      <c r="E354" s="135">
        <f t="shared" si="9"/>
        <v>10</v>
      </c>
      <c r="F354" s="135" t="s">
        <v>39</v>
      </c>
      <c r="G354" s="133" t="s">
        <v>45</v>
      </c>
      <c r="H354" s="133" t="s">
        <v>57</v>
      </c>
      <c r="I354" s="133" t="s">
        <v>74</v>
      </c>
      <c r="J354" s="136">
        <v>814509.63572160015</v>
      </c>
    </row>
    <row r="355" spans="1:10" x14ac:dyDescent="0.3">
      <c r="A355" s="127" t="s">
        <v>41</v>
      </c>
      <c r="B355" s="128" t="s">
        <v>37</v>
      </c>
      <c r="C355" s="128" t="s">
        <v>54</v>
      </c>
      <c r="D355" s="129">
        <v>41579</v>
      </c>
      <c r="E355" s="130">
        <f t="shared" si="9"/>
        <v>11</v>
      </c>
      <c r="F355" s="130" t="s">
        <v>39</v>
      </c>
      <c r="G355" s="128" t="s">
        <v>45</v>
      </c>
      <c r="H355" s="128" t="s">
        <v>57</v>
      </c>
      <c r="I355" s="128" t="s">
        <v>74</v>
      </c>
      <c r="J355" s="131">
        <v>881099.79746879986</v>
      </c>
    </row>
    <row r="356" spans="1:10" x14ac:dyDescent="0.3">
      <c r="A356" s="132" t="s">
        <v>41</v>
      </c>
      <c r="B356" s="133" t="s">
        <v>37</v>
      </c>
      <c r="C356" s="133" t="s">
        <v>54</v>
      </c>
      <c r="D356" s="134">
        <v>41609</v>
      </c>
      <c r="E356" s="135">
        <f t="shared" si="9"/>
        <v>12</v>
      </c>
      <c r="F356" s="135" t="s">
        <v>39</v>
      </c>
      <c r="G356" s="133" t="s">
        <v>45</v>
      </c>
      <c r="H356" s="133" t="s">
        <v>57</v>
      </c>
      <c r="I356" s="133" t="s">
        <v>74</v>
      </c>
      <c r="J356" s="136">
        <v>450444.53039040015</v>
      </c>
    </row>
    <row r="357" spans="1:10" x14ac:dyDescent="0.3">
      <c r="A357" s="127" t="s">
        <v>41</v>
      </c>
      <c r="B357" s="128" t="s">
        <v>37</v>
      </c>
      <c r="C357" s="128" t="s">
        <v>54</v>
      </c>
      <c r="D357" s="129">
        <v>41640</v>
      </c>
      <c r="E357" s="130">
        <f t="shared" si="9"/>
        <v>1</v>
      </c>
      <c r="F357" s="130" t="s">
        <v>39</v>
      </c>
      <c r="G357" s="128" t="s">
        <v>45</v>
      </c>
      <c r="H357" s="128" t="s">
        <v>57</v>
      </c>
      <c r="I357" s="128" t="s">
        <v>74</v>
      </c>
      <c r="J357" s="131">
        <v>421162.85396640003</v>
      </c>
    </row>
    <row r="358" spans="1:10" x14ac:dyDescent="0.3">
      <c r="A358" s="132" t="s">
        <v>41</v>
      </c>
      <c r="B358" s="133" t="s">
        <v>37</v>
      </c>
      <c r="C358" s="133" t="s">
        <v>54</v>
      </c>
      <c r="D358" s="134">
        <v>41671</v>
      </c>
      <c r="E358" s="135">
        <f t="shared" si="9"/>
        <v>2</v>
      </c>
      <c r="F358" s="135" t="s">
        <v>39</v>
      </c>
      <c r="G358" s="133" t="s">
        <v>45</v>
      </c>
      <c r="H358" s="133" t="s">
        <v>57</v>
      </c>
      <c r="I358" s="133" t="s">
        <v>74</v>
      </c>
      <c r="J358" s="136">
        <v>495866.61502560001</v>
      </c>
    </row>
    <row r="359" spans="1:10" x14ac:dyDescent="0.3">
      <c r="A359" s="127" t="s">
        <v>41</v>
      </c>
      <c r="B359" s="128" t="s">
        <v>37</v>
      </c>
      <c r="C359" s="128" t="s">
        <v>54</v>
      </c>
      <c r="D359" s="129">
        <v>41699</v>
      </c>
      <c r="E359" s="130">
        <f t="shared" si="9"/>
        <v>3</v>
      </c>
      <c r="F359" s="130" t="s">
        <v>39</v>
      </c>
      <c r="G359" s="128" t="s">
        <v>45</v>
      </c>
      <c r="H359" s="128" t="s">
        <v>57</v>
      </c>
      <c r="I359" s="128" t="s">
        <v>74</v>
      </c>
      <c r="J359" s="131">
        <v>452059.1720736</v>
      </c>
    </row>
    <row r="360" spans="1:10" x14ac:dyDescent="0.3">
      <c r="A360" s="132" t="s">
        <v>41</v>
      </c>
      <c r="B360" s="133" t="s">
        <v>37</v>
      </c>
      <c r="C360" s="133" t="s">
        <v>54</v>
      </c>
      <c r="D360" s="134">
        <v>41730</v>
      </c>
      <c r="E360" s="135">
        <f t="shared" si="9"/>
        <v>4</v>
      </c>
      <c r="F360" s="135" t="s">
        <v>39</v>
      </c>
      <c r="G360" s="133" t="s">
        <v>45</v>
      </c>
      <c r="H360" s="133" t="s">
        <v>57</v>
      </c>
      <c r="I360" s="133" t="s">
        <v>74</v>
      </c>
      <c r="J360" s="136">
        <v>485840.2772496001</v>
      </c>
    </row>
    <row r="361" spans="1:10" x14ac:dyDescent="0.3">
      <c r="A361" s="127" t="s">
        <v>41</v>
      </c>
      <c r="B361" s="128" t="s">
        <v>37</v>
      </c>
      <c r="C361" s="128" t="s">
        <v>54</v>
      </c>
      <c r="D361" s="129">
        <v>41760</v>
      </c>
      <c r="E361" s="130">
        <f t="shared" si="9"/>
        <v>5</v>
      </c>
      <c r="F361" s="130" t="s">
        <v>39</v>
      </c>
      <c r="G361" s="128" t="s">
        <v>45</v>
      </c>
      <c r="H361" s="128" t="s">
        <v>57</v>
      </c>
      <c r="I361" s="128" t="s">
        <v>74</v>
      </c>
      <c r="J361" s="131">
        <v>569722.87881600007</v>
      </c>
    </row>
    <row r="362" spans="1:10" x14ac:dyDescent="0.3">
      <c r="A362" s="132" t="s">
        <v>41</v>
      </c>
      <c r="B362" s="133" t="s">
        <v>37</v>
      </c>
      <c r="C362" s="133" t="s">
        <v>54</v>
      </c>
      <c r="D362" s="134">
        <v>41791</v>
      </c>
      <c r="E362" s="135">
        <f t="shared" si="9"/>
        <v>6</v>
      </c>
      <c r="F362" s="135" t="s">
        <v>39</v>
      </c>
      <c r="G362" s="133" t="s">
        <v>45</v>
      </c>
      <c r="H362" s="133" t="s">
        <v>57</v>
      </c>
      <c r="I362" s="133" t="s">
        <v>74</v>
      </c>
      <c r="J362" s="136">
        <v>295074.67167360004</v>
      </c>
    </row>
    <row r="363" spans="1:10" x14ac:dyDescent="0.3">
      <c r="A363" s="127" t="s">
        <v>41</v>
      </c>
      <c r="B363" s="128" t="s">
        <v>37</v>
      </c>
      <c r="C363" s="128" t="s">
        <v>54</v>
      </c>
      <c r="D363" s="129">
        <v>41456</v>
      </c>
      <c r="E363" s="130">
        <f t="shared" si="9"/>
        <v>7</v>
      </c>
      <c r="F363" s="130" t="s">
        <v>39</v>
      </c>
      <c r="G363" s="128" t="s">
        <v>44</v>
      </c>
      <c r="H363" s="128" t="s">
        <v>56</v>
      </c>
      <c r="I363" s="128" t="s">
        <v>74</v>
      </c>
      <c r="J363" s="131">
        <v>3198275.9004000002</v>
      </c>
    </row>
    <row r="364" spans="1:10" x14ac:dyDescent="0.3">
      <c r="A364" s="132" t="s">
        <v>41</v>
      </c>
      <c r="B364" s="133" t="s">
        <v>37</v>
      </c>
      <c r="C364" s="133" t="s">
        <v>54</v>
      </c>
      <c r="D364" s="134">
        <v>41487</v>
      </c>
      <c r="E364" s="135">
        <f t="shared" si="9"/>
        <v>8</v>
      </c>
      <c r="F364" s="135" t="s">
        <v>39</v>
      </c>
      <c r="G364" s="133" t="s">
        <v>44</v>
      </c>
      <c r="H364" s="133" t="s">
        <v>56</v>
      </c>
      <c r="I364" s="133" t="s">
        <v>74</v>
      </c>
      <c r="J364" s="136">
        <v>3852997.68</v>
      </c>
    </row>
    <row r="365" spans="1:10" x14ac:dyDescent="0.3">
      <c r="A365" s="127" t="s">
        <v>41</v>
      </c>
      <c r="B365" s="128" t="s">
        <v>37</v>
      </c>
      <c r="C365" s="128" t="s">
        <v>54</v>
      </c>
      <c r="D365" s="129">
        <v>41518</v>
      </c>
      <c r="E365" s="130">
        <f t="shared" si="9"/>
        <v>9</v>
      </c>
      <c r="F365" s="130" t="s">
        <v>39</v>
      </c>
      <c r="G365" s="128" t="s">
        <v>44</v>
      </c>
      <c r="H365" s="128" t="s">
        <v>56</v>
      </c>
      <c r="I365" s="128" t="s">
        <v>74</v>
      </c>
      <c r="J365" s="131">
        <v>3894195.4016000004</v>
      </c>
    </row>
    <row r="366" spans="1:10" x14ac:dyDescent="0.3">
      <c r="A366" s="132" t="s">
        <v>41</v>
      </c>
      <c r="B366" s="133" t="s">
        <v>37</v>
      </c>
      <c r="C366" s="133" t="s">
        <v>54</v>
      </c>
      <c r="D366" s="134">
        <v>41548</v>
      </c>
      <c r="E366" s="135">
        <f t="shared" si="9"/>
        <v>10</v>
      </c>
      <c r="F366" s="135" t="s">
        <v>39</v>
      </c>
      <c r="G366" s="133" t="s">
        <v>44</v>
      </c>
      <c r="H366" s="133" t="s">
        <v>56</v>
      </c>
      <c r="I366" s="133" t="s">
        <v>74</v>
      </c>
      <c r="J366" s="136">
        <v>5221215.6136000007</v>
      </c>
    </row>
    <row r="367" spans="1:10" x14ac:dyDescent="0.3">
      <c r="A367" s="127" t="s">
        <v>41</v>
      </c>
      <c r="B367" s="128" t="s">
        <v>37</v>
      </c>
      <c r="C367" s="128" t="s">
        <v>54</v>
      </c>
      <c r="D367" s="129">
        <v>41579</v>
      </c>
      <c r="E367" s="130">
        <f t="shared" si="9"/>
        <v>11</v>
      </c>
      <c r="F367" s="130" t="s">
        <v>39</v>
      </c>
      <c r="G367" s="128" t="s">
        <v>44</v>
      </c>
      <c r="H367" s="128" t="s">
        <v>56</v>
      </c>
      <c r="I367" s="128" t="s">
        <v>74</v>
      </c>
      <c r="J367" s="131">
        <v>5648075.6247999994</v>
      </c>
    </row>
    <row r="368" spans="1:10" x14ac:dyDescent="0.3">
      <c r="A368" s="132" t="s">
        <v>41</v>
      </c>
      <c r="B368" s="133" t="s">
        <v>37</v>
      </c>
      <c r="C368" s="133" t="s">
        <v>54</v>
      </c>
      <c r="D368" s="134">
        <v>41609</v>
      </c>
      <c r="E368" s="135">
        <f t="shared" si="9"/>
        <v>12</v>
      </c>
      <c r="F368" s="135" t="s">
        <v>39</v>
      </c>
      <c r="G368" s="133" t="s">
        <v>44</v>
      </c>
      <c r="H368" s="133" t="s">
        <v>56</v>
      </c>
      <c r="I368" s="133" t="s">
        <v>74</v>
      </c>
      <c r="J368" s="136">
        <v>2887464.9384000008</v>
      </c>
    </row>
    <row r="369" spans="1:10" x14ac:dyDescent="0.3">
      <c r="A369" s="127" t="s">
        <v>41</v>
      </c>
      <c r="B369" s="128" t="s">
        <v>37</v>
      </c>
      <c r="C369" s="128" t="s">
        <v>54</v>
      </c>
      <c r="D369" s="129">
        <v>41640</v>
      </c>
      <c r="E369" s="130">
        <f t="shared" si="9"/>
        <v>1</v>
      </c>
      <c r="F369" s="130" t="s">
        <v>39</v>
      </c>
      <c r="G369" s="128" t="s">
        <v>44</v>
      </c>
      <c r="H369" s="128" t="s">
        <v>56</v>
      </c>
      <c r="I369" s="128" t="s">
        <v>74</v>
      </c>
      <c r="J369" s="131">
        <v>2699761.8844000003</v>
      </c>
    </row>
    <row r="370" spans="1:10" x14ac:dyDescent="0.3">
      <c r="A370" s="132" t="s">
        <v>41</v>
      </c>
      <c r="B370" s="133" t="s">
        <v>37</v>
      </c>
      <c r="C370" s="133" t="s">
        <v>54</v>
      </c>
      <c r="D370" s="134">
        <v>41671</v>
      </c>
      <c r="E370" s="135">
        <f t="shared" si="9"/>
        <v>2</v>
      </c>
      <c r="F370" s="135" t="s">
        <v>39</v>
      </c>
      <c r="G370" s="133" t="s">
        <v>44</v>
      </c>
      <c r="H370" s="133" t="s">
        <v>56</v>
      </c>
      <c r="I370" s="133" t="s">
        <v>74</v>
      </c>
      <c r="J370" s="136">
        <v>3178632.1476000003</v>
      </c>
    </row>
    <row r="371" spans="1:10" x14ac:dyDescent="0.3">
      <c r="A371" s="127" t="s">
        <v>41</v>
      </c>
      <c r="B371" s="128" t="s">
        <v>37</v>
      </c>
      <c r="C371" s="128" t="s">
        <v>54</v>
      </c>
      <c r="D371" s="129">
        <v>41699</v>
      </c>
      <c r="E371" s="130">
        <f t="shared" si="9"/>
        <v>3</v>
      </c>
      <c r="F371" s="130" t="s">
        <v>39</v>
      </c>
      <c r="G371" s="128" t="s">
        <v>44</v>
      </c>
      <c r="H371" s="128" t="s">
        <v>56</v>
      </c>
      <c r="I371" s="128" t="s">
        <v>74</v>
      </c>
      <c r="J371" s="131">
        <v>2897815.2056</v>
      </c>
    </row>
    <row r="372" spans="1:10" x14ac:dyDescent="0.3">
      <c r="A372" s="132" t="s">
        <v>41</v>
      </c>
      <c r="B372" s="133" t="s">
        <v>37</v>
      </c>
      <c r="C372" s="133" t="s">
        <v>54</v>
      </c>
      <c r="D372" s="134">
        <v>41730</v>
      </c>
      <c r="E372" s="135">
        <f t="shared" si="9"/>
        <v>4</v>
      </c>
      <c r="F372" s="135" t="s">
        <v>39</v>
      </c>
      <c r="G372" s="133" t="s">
        <v>44</v>
      </c>
      <c r="H372" s="133" t="s">
        <v>56</v>
      </c>
      <c r="I372" s="133" t="s">
        <v>74</v>
      </c>
      <c r="J372" s="136">
        <v>3114360.7516000005</v>
      </c>
    </row>
    <row r="373" spans="1:10" x14ac:dyDescent="0.3">
      <c r="A373" s="127" t="s">
        <v>41</v>
      </c>
      <c r="B373" s="128" t="s">
        <v>37</v>
      </c>
      <c r="C373" s="128" t="s">
        <v>54</v>
      </c>
      <c r="D373" s="129">
        <v>41760</v>
      </c>
      <c r="E373" s="130">
        <f t="shared" si="9"/>
        <v>5</v>
      </c>
      <c r="F373" s="130" t="s">
        <v>39</v>
      </c>
      <c r="G373" s="128" t="s">
        <v>44</v>
      </c>
      <c r="H373" s="128" t="s">
        <v>56</v>
      </c>
      <c r="I373" s="128" t="s">
        <v>74</v>
      </c>
      <c r="J373" s="131">
        <v>3652069.7360000005</v>
      </c>
    </row>
    <row r="374" spans="1:10" x14ac:dyDescent="0.3">
      <c r="A374" s="132" t="s">
        <v>41</v>
      </c>
      <c r="B374" s="133" t="s">
        <v>37</v>
      </c>
      <c r="C374" s="133" t="s">
        <v>54</v>
      </c>
      <c r="D374" s="134">
        <v>41791</v>
      </c>
      <c r="E374" s="135">
        <f t="shared" si="9"/>
        <v>6</v>
      </c>
      <c r="F374" s="135" t="s">
        <v>39</v>
      </c>
      <c r="G374" s="133" t="s">
        <v>44</v>
      </c>
      <c r="H374" s="133" t="s">
        <v>56</v>
      </c>
      <c r="I374" s="133" t="s">
        <v>74</v>
      </c>
      <c r="J374" s="136">
        <v>1891504.3056000001</v>
      </c>
    </row>
    <row r="375" spans="1:10" x14ac:dyDescent="0.3">
      <c r="A375" s="127" t="s">
        <v>41</v>
      </c>
      <c r="B375" s="128" t="s">
        <v>37</v>
      </c>
      <c r="C375" s="128" t="s">
        <v>53</v>
      </c>
      <c r="D375" s="129">
        <v>41456</v>
      </c>
      <c r="E375" s="128">
        <v>7</v>
      </c>
      <c r="F375" s="128" t="s">
        <v>39</v>
      </c>
      <c r="G375" s="128" t="s">
        <v>46</v>
      </c>
      <c r="H375" s="128" t="s">
        <v>55</v>
      </c>
      <c r="I375" s="128" t="s">
        <v>74</v>
      </c>
      <c r="J375" s="131">
        <v>1625596.3356633</v>
      </c>
    </row>
    <row r="376" spans="1:10" x14ac:dyDescent="0.3">
      <c r="A376" s="132" t="s">
        <v>41</v>
      </c>
      <c r="B376" s="133" t="s">
        <v>37</v>
      </c>
      <c r="C376" s="133" t="s">
        <v>53</v>
      </c>
      <c r="D376" s="134">
        <v>41487</v>
      </c>
      <c r="E376" s="133">
        <v>8</v>
      </c>
      <c r="F376" s="133" t="s">
        <v>39</v>
      </c>
      <c r="G376" s="133" t="s">
        <v>46</v>
      </c>
      <c r="H376" s="133" t="s">
        <v>55</v>
      </c>
      <c r="I376" s="133" t="s">
        <v>74</v>
      </c>
      <c r="J376" s="136">
        <v>1295067.8472731998</v>
      </c>
    </row>
    <row r="377" spans="1:10" x14ac:dyDescent="0.3">
      <c r="A377" s="127" t="s">
        <v>41</v>
      </c>
      <c r="B377" s="128" t="s">
        <v>37</v>
      </c>
      <c r="C377" s="128" t="s">
        <v>53</v>
      </c>
      <c r="D377" s="129">
        <v>41518</v>
      </c>
      <c r="E377" s="128">
        <v>9</v>
      </c>
      <c r="F377" s="128" t="s">
        <v>39</v>
      </c>
      <c r="G377" s="128" t="s">
        <v>46</v>
      </c>
      <c r="H377" s="128" t="s">
        <v>55</v>
      </c>
      <c r="I377" s="128" t="s">
        <v>74</v>
      </c>
      <c r="J377" s="131">
        <v>1750624.8818057997</v>
      </c>
    </row>
    <row r="378" spans="1:10" x14ac:dyDescent="0.3">
      <c r="A378" s="132" t="s">
        <v>41</v>
      </c>
      <c r="B378" s="133" t="s">
        <v>37</v>
      </c>
      <c r="C378" s="133" t="s">
        <v>53</v>
      </c>
      <c r="D378" s="134">
        <v>41548</v>
      </c>
      <c r="E378" s="133">
        <v>10</v>
      </c>
      <c r="F378" s="133" t="s">
        <v>39</v>
      </c>
      <c r="G378" s="133" t="s">
        <v>46</v>
      </c>
      <c r="H378" s="133" t="s">
        <v>55</v>
      </c>
      <c r="I378" s="133" t="s">
        <v>74</v>
      </c>
      <c r="J378" s="136">
        <v>1472529.3869285996</v>
      </c>
    </row>
    <row r="379" spans="1:10" x14ac:dyDescent="0.3">
      <c r="A379" s="127" t="s">
        <v>41</v>
      </c>
      <c r="B379" s="128" t="s">
        <v>37</v>
      </c>
      <c r="C379" s="128" t="s">
        <v>53</v>
      </c>
      <c r="D379" s="129">
        <v>41579</v>
      </c>
      <c r="E379" s="128">
        <v>11</v>
      </c>
      <c r="F379" s="128" t="s">
        <v>39</v>
      </c>
      <c r="G379" s="128" t="s">
        <v>46</v>
      </c>
      <c r="H379" s="128" t="s">
        <v>55</v>
      </c>
      <c r="I379" s="128" t="s">
        <v>74</v>
      </c>
      <c r="J379" s="131">
        <v>1252200.4923928501</v>
      </c>
    </row>
    <row r="380" spans="1:10" x14ac:dyDescent="0.3">
      <c r="A380" s="132" t="s">
        <v>41</v>
      </c>
      <c r="B380" s="133" t="s">
        <v>37</v>
      </c>
      <c r="C380" s="133" t="s">
        <v>53</v>
      </c>
      <c r="D380" s="134">
        <v>41609</v>
      </c>
      <c r="E380" s="133">
        <v>12</v>
      </c>
      <c r="F380" s="133" t="s">
        <v>39</v>
      </c>
      <c r="G380" s="133" t="s">
        <v>46</v>
      </c>
      <c r="H380" s="133" t="s">
        <v>55</v>
      </c>
      <c r="I380" s="133" t="s">
        <v>74</v>
      </c>
      <c r="J380" s="136">
        <v>1406782.6738875001</v>
      </c>
    </row>
    <row r="381" spans="1:10" x14ac:dyDescent="0.3">
      <c r="A381" s="127" t="s">
        <v>41</v>
      </c>
      <c r="B381" s="128" t="s">
        <v>37</v>
      </c>
      <c r="C381" s="128" t="s">
        <v>53</v>
      </c>
      <c r="D381" s="129">
        <v>41640</v>
      </c>
      <c r="E381" s="128">
        <v>1</v>
      </c>
      <c r="F381" s="128" t="s">
        <v>39</v>
      </c>
      <c r="G381" s="128" t="s">
        <v>46</v>
      </c>
      <c r="H381" s="128" t="s">
        <v>55</v>
      </c>
      <c r="I381" s="128" t="s">
        <v>74</v>
      </c>
      <c r="J381" s="131">
        <v>1877449.5046125001</v>
      </c>
    </row>
    <row r="382" spans="1:10" x14ac:dyDescent="0.3">
      <c r="A382" s="132" t="s">
        <v>41</v>
      </c>
      <c r="B382" s="133" t="s">
        <v>37</v>
      </c>
      <c r="C382" s="133" t="s">
        <v>53</v>
      </c>
      <c r="D382" s="134">
        <v>41671</v>
      </c>
      <c r="E382" s="133">
        <v>2</v>
      </c>
      <c r="F382" s="133" t="s">
        <v>39</v>
      </c>
      <c r="G382" s="133" t="s">
        <v>46</v>
      </c>
      <c r="H382" s="133" t="s">
        <v>55</v>
      </c>
      <c r="I382" s="133" t="s">
        <v>74</v>
      </c>
      <c r="J382" s="136">
        <v>1912219.1750437501</v>
      </c>
    </row>
    <row r="383" spans="1:10" x14ac:dyDescent="0.3">
      <c r="A383" s="127" t="s">
        <v>41</v>
      </c>
      <c r="B383" s="128" t="s">
        <v>37</v>
      </c>
      <c r="C383" s="128" t="s">
        <v>53</v>
      </c>
      <c r="D383" s="129">
        <v>41699</v>
      </c>
      <c r="E383" s="128">
        <v>3</v>
      </c>
      <c r="F383" s="128" t="s">
        <v>39</v>
      </c>
      <c r="G383" s="128" t="s">
        <v>46</v>
      </c>
      <c r="H383" s="128" t="s">
        <v>55</v>
      </c>
      <c r="I383" s="128" t="s">
        <v>74</v>
      </c>
      <c r="J383" s="131">
        <v>2266625.1980531253</v>
      </c>
    </row>
    <row r="384" spans="1:10" x14ac:dyDescent="0.3">
      <c r="A384" s="132" t="s">
        <v>41</v>
      </c>
      <c r="B384" s="133" t="s">
        <v>37</v>
      </c>
      <c r="C384" s="133" t="s">
        <v>53</v>
      </c>
      <c r="D384" s="134">
        <v>41730</v>
      </c>
      <c r="E384" s="133">
        <v>4</v>
      </c>
      <c r="F384" s="133" t="s">
        <v>39</v>
      </c>
      <c r="G384" s="133" t="s">
        <v>46</v>
      </c>
      <c r="H384" s="133" t="s">
        <v>55</v>
      </c>
      <c r="I384" s="133" t="s">
        <v>74</v>
      </c>
      <c r="J384" s="136">
        <v>2234200.5744250002</v>
      </c>
    </row>
    <row r="385" spans="1:10" x14ac:dyDescent="0.3">
      <c r="A385" s="127" t="s">
        <v>41</v>
      </c>
      <c r="B385" s="128" t="s">
        <v>37</v>
      </c>
      <c r="C385" s="128" t="s">
        <v>53</v>
      </c>
      <c r="D385" s="129">
        <v>41760</v>
      </c>
      <c r="E385" s="128">
        <v>5</v>
      </c>
      <c r="F385" s="128" t="s">
        <v>39</v>
      </c>
      <c r="G385" s="128" t="s">
        <v>46</v>
      </c>
      <c r="H385" s="128" t="s">
        <v>55</v>
      </c>
      <c r="I385" s="128" t="s">
        <v>74</v>
      </c>
      <c r="J385" s="131">
        <v>2593715.6428375002</v>
      </c>
    </row>
    <row r="386" spans="1:10" x14ac:dyDescent="0.3">
      <c r="A386" s="132" t="s">
        <v>41</v>
      </c>
      <c r="B386" s="133" t="s">
        <v>37</v>
      </c>
      <c r="C386" s="133" t="s">
        <v>53</v>
      </c>
      <c r="D386" s="134">
        <v>41791</v>
      </c>
      <c r="E386" s="133">
        <v>6</v>
      </c>
      <c r="F386" s="133" t="s">
        <v>39</v>
      </c>
      <c r="G386" s="133" t="s">
        <v>46</v>
      </c>
      <c r="H386" s="133" t="s">
        <v>55</v>
      </c>
      <c r="I386" s="133" t="s">
        <v>74</v>
      </c>
      <c r="J386" s="136">
        <v>2274807.7859325004</v>
      </c>
    </row>
    <row r="387" spans="1:10" x14ac:dyDescent="0.3">
      <c r="A387" s="127" t="s">
        <v>41</v>
      </c>
      <c r="B387" s="128" t="s">
        <v>37</v>
      </c>
      <c r="C387" s="128" t="s">
        <v>53</v>
      </c>
      <c r="D387" s="129">
        <v>41456</v>
      </c>
      <c r="E387" s="128">
        <v>7</v>
      </c>
      <c r="F387" s="128" t="s">
        <v>39</v>
      </c>
      <c r="G387" s="128" t="s">
        <v>47</v>
      </c>
      <c r="H387" s="128" t="s">
        <v>62</v>
      </c>
      <c r="I387" s="128" t="s">
        <v>74</v>
      </c>
      <c r="J387" s="131">
        <v>895736.75638589996</v>
      </c>
    </row>
    <row r="388" spans="1:10" x14ac:dyDescent="0.3">
      <c r="A388" s="132" t="s">
        <v>41</v>
      </c>
      <c r="B388" s="133" t="s">
        <v>37</v>
      </c>
      <c r="C388" s="133" t="s">
        <v>53</v>
      </c>
      <c r="D388" s="134">
        <v>41487</v>
      </c>
      <c r="E388" s="133">
        <v>8</v>
      </c>
      <c r="F388" s="133" t="s">
        <v>39</v>
      </c>
      <c r="G388" s="133" t="s">
        <v>47</v>
      </c>
      <c r="H388" s="133" t="s">
        <v>62</v>
      </c>
      <c r="I388" s="133" t="s">
        <v>74</v>
      </c>
      <c r="J388" s="136">
        <v>713608.81380359991</v>
      </c>
    </row>
    <row r="389" spans="1:10" x14ac:dyDescent="0.3">
      <c r="A389" s="127" t="s">
        <v>41</v>
      </c>
      <c r="B389" s="128" t="s">
        <v>37</v>
      </c>
      <c r="C389" s="128" t="s">
        <v>53</v>
      </c>
      <c r="D389" s="129">
        <v>41518</v>
      </c>
      <c r="E389" s="128">
        <v>9</v>
      </c>
      <c r="F389" s="128" t="s">
        <v>39</v>
      </c>
      <c r="G389" s="128" t="s">
        <v>47</v>
      </c>
      <c r="H389" s="128" t="s">
        <v>62</v>
      </c>
      <c r="I389" s="128" t="s">
        <v>74</v>
      </c>
      <c r="J389" s="131">
        <v>964630.03691340005</v>
      </c>
    </row>
    <row r="390" spans="1:10" x14ac:dyDescent="0.3">
      <c r="A390" s="132" t="s">
        <v>41</v>
      </c>
      <c r="B390" s="133" t="s">
        <v>37</v>
      </c>
      <c r="C390" s="133" t="s">
        <v>53</v>
      </c>
      <c r="D390" s="134">
        <v>41548</v>
      </c>
      <c r="E390" s="133">
        <v>10</v>
      </c>
      <c r="F390" s="133" t="s">
        <v>39</v>
      </c>
      <c r="G390" s="133" t="s">
        <v>47</v>
      </c>
      <c r="H390" s="133" t="s">
        <v>62</v>
      </c>
      <c r="I390" s="133" t="s">
        <v>74</v>
      </c>
      <c r="J390" s="136">
        <v>811393.74381779996</v>
      </c>
    </row>
    <row r="391" spans="1:10" x14ac:dyDescent="0.3">
      <c r="A391" s="127" t="s">
        <v>41</v>
      </c>
      <c r="B391" s="128" t="s">
        <v>37</v>
      </c>
      <c r="C391" s="128" t="s">
        <v>53</v>
      </c>
      <c r="D391" s="129">
        <v>41579</v>
      </c>
      <c r="E391" s="128">
        <v>11</v>
      </c>
      <c r="F391" s="128" t="s">
        <v>39</v>
      </c>
      <c r="G391" s="128" t="s">
        <v>47</v>
      </c>
      <c r="H391" s="128" t="s">
        <v>62</v>
      </c>
      <c r="I391" s="128" t="s">
        <v>74</v>
      </c>
      <c r="J391" s="131">
        <v>689988.02642055007</v>
      </c>
    </row>
    <row r="392" spans="1:10" x14ac:dyDescent="0.3">
      <c r="A392" s="132" t="s">
        <v>41</v>
      </c>
      <c r="B392" s="133" t="s">
        <v>37</v>
      </c>
      <c r="C392" s="133" t="s">
        <v>53</v>
      </c>
      <c r="D392" s="134">
        <v>41609</v>
      </c>
      <c r="E392" s="133">
        <v>12</v>
      </c>
      <c r="F392" s="133" t="s">
        <v>39</v>
      </c>
      <c r="G392" s="133" t="s">
        <v>47</v>
      </c>
      <c r="H392" s="133" t="s">
        <v>62</v>
      </c>
      <c r="I392" s="133" t="s">
        <v>74</v>
      </c>
      <c r="J392" s="136">
        <v>775165.96316250006</v>
      </c>
    </row>
    <row r="393" spans="1:10" x14ac:dyDescent="0.3">
      <c r="A393" s="127" t="s">
        <v>41</v>
      </c>
      <c r="B393" s="128" t="s">
        <v>37</v>
      </c>
      <c r="C393" s="128" t="s">
        <v>53</v>
      </c>
      <c r="D393" s="129">
        <v>41640</v>
      </c>
      <c r="E393" s="128">
        <v>1</v>
      </c>
      <c r="F393" s="128" t="s">
        <v>39</v>
      </c>
      <c r="G393" s="128" t="s">
        <v>47</v>
      </c>
      <c r="H393" s="128" t="s">
        <v>62</v>
      </c>
      <c r="I393" s="128" t="s">
        <v>74</v>
      </c>
      <c r="J393" s="131">
        <v>1034512.9923375</v>
      </c>
    </row>
    <row r="394" spans="1:10" x14ac:dyDescent="0.3">
      <c r="A394" s="132" t="s">
        <v>41</v>
      </c>
      <c r="B394" s="133" t="s">
        <v>37</v>
      </c>
      <c r="C394" s="133" t="s">
        <v>53</v>
      </c>
      <c r="D394" s="134">
        <v>41671</v>
      </c>
      <c r="E394" s="133">
        <v>2</v>
      </c>
      <c r="F394" s="133" t="s">
        <v>39</v>
      </c>
      <c r="G394" s="133" t="s">
        <v>47</v>
      </c>
      <c r="H394" s="133" t="s">
        <v>62</v>
      </c>
      <c r="I394" s="133" t="s">
        <v>74</v>
      </c>
      <c r="J394" s="136">
        <v>888365.66788124992</v>
      </c>
    </row>
    <row r="395" spans="1:10" x14ac:dyDescent="0.3">
      <c r="A395" s="127" t="s">
        <v>41</v>
      </c>
      <c r="B395" s="128" t="s">
        <v>37</v>
      </c>
      <c r="C395" s="128" t="s">
        <v>53</v>
      </c>
      <c r="D395" s="129">
        <v>41699</v>
      </c>
      <c r="E395" s="128">
        <v>3</v>
      </c>
      <c r="F395" s="128" t="s">
        <v>39</v>
      </c>
      <c r="G395" s="128" t="s">
        <v>47</v>
      </c>
      <c r="H395" s="128" t="s">
        <v>62</v>
      </c>
      <c r="I395" s="128" t="s">
        <v>74</v>
      </c>
      <c r="J395" s="131">
        <v>1248956.7417843752</v>
      </c>
    </row>
    <row r="396" spans="1:10" x14ac:dyDescent="0.3">
      <c r="A396" s="132" t="s">
        <v>41</v>
      </c>
      <c r="B396" s="133" t="s">
        <v>37</v>
      </c>
      <c r="C396" s="133" t="s">
        <v>53</v>
      </c>
      <c r="D396" s="134">
        <v>41730</v>
      </c>
      <c r="E396" s="133">
        <v>4</v>
      </c>
      <c r="F396" s="133" t="s">
        <v>39</v>
      </c>
      <c r="G396" s="133" t="s">
        <v>47</v>
      </c>
      <c r="H396" s="133" t="s">
        <v>62</v>
      </c>
      <c r="I396" s="133" t="s">
        <v>74</v>
      </c>
      <c r="J396" s="136">
        <v>680069.70427499991</v>
      </c>
    </row>
    <row r="397" spans="1:10" x14ac:dyDescent="0.3">
      <c r="A397" s="127" t="s">
        <v>41</v>
      </c>
      <c r="B397" s="128" t="s">
        <v>37</v>
      </c>
      <c r="C397" s="128" t="s">
        <v>53</v>
      </c>
      <c r="D397" s="129">
        <v>41760</v>
      </c>
      <c r="E397" s="128">
        <v>5</v>
      </c>
      <c r="F397" s="128" t="s">
        <v>39</v>
      </c>
      <c r="G397" s="128" t="s">
        <v>47</v>
      </c>
      <c r="H397" s="128" t="s">
        <v>62</v>
      </c>
      <c r="I397" s="128" t="s">
        <v>74</v>
      </c>
      <c r="J397" s="131">
        <v>878169.84401249979</v>
      </c>
    </row>
    <row r="398" spans="1:10" x14ac:dyDescent="0.3">
      <c r="A398" s="132" t="s">
        <v>41</v>
      </c>
      <c r="B398" s="133" t="s">
        <v>37</v>
      </c>
      <c r="C398" s="133" t="s">
        <v>53</v>
      </c>
      <c r="D398" s="134">
        <v>41791</v>
      </c>
      <c r="E398" s="133">
        <v>6</v>
      </c>
      <c r="F398" s="133" t="s">
        <v>39</v>
      </c>
      <c r="G398" s="133" t="s">
        <v>47</v>
      </c>
      <c r="H398" s="133" t="s">
        <v>62</v>
      </c>
      <c r="I398" s="133" t="s">
        <v>74</v>
      </c>
      <c r="J398" s="136">
        <v>1253465.5146975003</v>
      </c>
    </row>
    <row r="399" spans="1:10" x14ac:dyDescent="0.3">
      <c r="A399" s="127" t="s">
        <v>41</v>
      </c>
      <c r="B399" s="128" t="s">
        <v>37</v>
      </c>
      <c r="C399" s="128" t="s">
        <v>53</v>
      </c>
      <c r="D399" s="129">
        <v>41456</v>
      </c>
      <c r="E399" s="128">
        <v>7</v>
      </c>
      <c r="F399" s="128" t="s">
        <v>39</v>
      </c>
      <c r="G399" s="128" t="s">
        <v>47</v>
      </c>
      <c r="H399" s="128" t="s">
        <v>61</v>
      </c>
      <c r="I399" s="128" t="s">
        <v>74</v>
      </c>
      <c r="J399" s="131">
        <v>829385.88554250007</v>
      </c>
    </row>
    <row r="400" spans="1:10" x14ac:dyDescent="0.3">
      <c r="A400" s="132" t="s">
        <v>41</v>
      </c>
      <c r="B400" s="133" t="s">
        <v>37</v>
      </c>
      <c r="C400" s="133" t="s">
        <v>53</v>
      </c>
      <c r="D400" s="134">
        <v>41487</v>
      </c>
      <c r="E400" s="133">
        <v>8</v>
      </c>
      <c r="F400" s="133" t="s">
        <v>39</v>
      </c>
      <c r="G400" s="133" t="s">
        <v>47</v>
      </c>
      <c r="H400" s="133" t="s">
        <v>61</v>
      </c>
      <c r="I400" s="133" t="s">
        <v>74</v>
      </c>
      <c r="J400" s="136">
        <v>660748.90166999993</v>
      </c>
    </row>
    <row r="401" spans="1:10" x14ac:dyDescent="0.3">
      <c r="A401" s="127" t="s">
        <v>41</v>
      </c>
      <c r="B401" s="128" t="s">
        <v>37</v>
      </c>
      <c r="C401" s="128" t="s">
        <v>53</v>
      </c>
      <c r="D401" s="129">
        <v>41518</v>
      </c>
      <c r="E401" s="128">
        <v>9</v>
      </c>
      <c r="F401" s="128" t="s">
        <v>39</v>
      </c>
      <c r="G401" s="128" t="s">
        <v>47</v>
      </c>
      <c r="H401" s="128" t="s">
        <v>61</v>
      </c>
      <c r="I401" s="128" t="s">
        <v>74</v>
      </c>
      <c r="J401" s="131">
        <v>893175.96010499995</v>
      </c>
    </row>
    <row r="402" spans="1:10" x14ac:dyDescent="0.3">
      <c r="A402" s="132" t="s">
        <v>41</v>
      </c>
      <c r="B402" s="133" t="s">
        <v>37</v>
      </c>
      <c r="C402" s="133" t="s">
        <v>53</v>
      </c>
      <c r="D402" s="134">
        <v>41548</v>
      </c>
      <c r="E402" s="133">
        <v>10</v>
      </c>
      <c r="F402" s="133" t="s">
        <v>39</v>
      </c>
      <c r="G402" s="133" t="s">
        <v>47</v>
      </c>
      <c r="H402" s="133" t="s">
        <v>61</v>
      </c>
      <c r="I402" s="133" t="s">
        <v>74</v>
      </c>
      <c r="J402" s="136">
        <v>751290.50353499991</v>
      </c>
    </row>
    <row r="403" spans="1:10" x14ac:dyDescent="0.3">
      <c r="A403" s="127" t="s">
        <v>41</v>
      </c>
      <c r="B403" s="128" t="s">
        <v>37</v>
      </c>
      <c r="C403" s="128" t="s">
        <v>53</v>
      </c>
      <c r="D403" s="129">
        <v>41579</v>
      </c>
      <c r="E403" s="128">
        <v>11</v>
      </c>
      <c r="F403" s="128" t="s">
        <v>39</v>
      </c>
      <c r="G403" s="128" t="s">
        <v>47</v>
      </c>
      <c r="H403" s="128" t="s">
        <v>61</v>
      </c>
      <c r="I403" s="128" t="s">
        <v>74</v>
      </c>
      <c r="J403" s="131">
        <v>638877.80224125006</v>
      </c>
    </row>
    <row r="404" spans="1:10" x14ac:dyDescent="0.3">
      <c r="A404" s="132" t="s">
        <v>41</v>
      </c>
      <c r="B404" s="133" t="s">
        <v>37</v>
      </c>
      <c r="C404" s="133" t="s">
        <v>53</v>
      </c>
      <c r="D404" s="134">
        <v>41609</v>
      </c>
      <c r="E404" s="133">
        <v>12</v>
      </c>
      <c r="F404" s="133" t="s">
        <v>39</v>
      </c>
      <c r="G404" s="133" t="s">
        <v>47</v>
      </c>
      <c r="H404" s="133" t="s">
        <v>61</v>
      </c>
      <c r="I404" s="133" t="s">
        <v>74</v>
      </c>
      <c r="J404" s="136">
        <v>717746.26218750002</v>
      </c>
    </row>
    <row r="405" spans="1:10" x14ac:dyDescent="0.3">
      <c r="A405" s="127" t="s">
        <v>41</v>
      </c>
      <c r="B405" s="128" t="s">
        <v>37</v>
      </c>
      <c r="C405" s="128" t="s">
        <v>53</v>
      </c>
      <c r="D405" s="129">
        <v>41640</v>
      </c>
      <c r="E405" s="128">
        <v>1</v>
      </c>
      <c r="F405" s="128" t="s">
        <v>39</v>
      </c>
      <c r="G405" s="128" t="s">
        <v>47</v>
      </c>
      <c r="H405" s="128" t="s">
        <v>61</v>
      </c>
      <c r="I405" s="128" t="s">
        <v>74</v>
      </c>
      <c r="J405" s="131">
        <v>957882.40031249996</v>
      </c>
    </row>
    <row r="406" spans="1:10" x14ac:dyDescent="0.3">
      <c r="A406" s="132" t="s">
        <v>41</v>
      </c>
      <c r="B406" s="133" t="s">
        <v>37</v>
      </c>
      <c r="C406" s="133" t="s">
        <v>53</v>
      </c>
      <c r="D406" s="134">
        <v>41671</v>
      </c>
      <c r="E406" s="133">
        <v>2</v>
      </c>
      <c r="F406" s="133" t="s">
        <v>39</v>
      </c>
      <c r="G406" s="133" t="s">
        <v>47</v>
      </c>
      <c r="H406" s="133" t="s">
        <v>61</v>
      </c>
      <c r="I406" s="133" t="s">
        <v>74</v>
      </c>
      <c r="J406" s="136">
        <v>822560.80359374988</v>
      </c>
    </row>
    <row r="407" spans="1:10" x14ac:dyDescent="0.3">
      <c r="A407" s="127" t="s">
        <v>41</v>
      </c>
      <c r="B407" s="128" t="s">
        <v>37</v>
      </c>
      <c r="C407" s="128" t="s">
        <v>53</v>
      </c>
      <c r="D407" s="129">
        <v>41699</v>
      </c>
      <c r="E407" s="128">
        <v>3</v>
      </c>
      <c r="F407" s="128" t="s">
        <v>39</v>
      </c>
      <c r="G407" s="128" t="s">
        <v>47</v>
      </c>
      <c r="H407" s="128" t="s">
        <v>61</v>
      </c>
      <c r="I407" s="128" t="s">
        <v>74</v>
      </c>
      <c r="J407" s="131">
        <v>1156441.4275781249</v>
      </c>
    </row>
    <row r="408" spans="1:10" x14ac:dyDescent="0.3">
      <c r="A408" s="132" t="s">
        <v>41</v>
      </c>
      <c r="B408" s="133" t="s">
        <v>37</v>
      </c>
      <c r="C408" s="133" t="s">
        <v>53</v>
      </c>
      <c r="D408" s="134">
        <v>41730</v>
      </c>
      <c r="E408" s="133">
        <v>4</v>
      </c>
      <c r="F408" s="133" t="s">
        <v>39</v>
      </c>
      <c r="G408" s="133" t="s">
        <v>47</v>
      </c>
      <c r="H408" s="133" t="s">
        <v>61</v>
      </c>
      <c r="I408" s="133" t="s">
        <v>74</v>
      </c>
      <c r="J408" s="136">
        <v>629694.17062500003</v>
      </c>
    </row>
    <row r="409" spans="1:10" x14ac:dyDescent="0.3">
      <c r="A409" s="127" t="s">
        <v>41</v>
      </c>
      <c r="B409" s="128" t="s">
        <v>37</v>
      </c>
      <c r="C409" s="128" t="s">
        <v>53</v>
      </c>
      <c r="D409" s="129">
        <v>41760</v>
      </c>
      <c r="E409" s="128">
        <v>5</v>
      </c>
      <c r="F409" s="128" t="s">
        <v>39</v>
      </c>
      <c r="G409" s="128" t="s">
        <v>47</v>
      </c>
      <c r="H409" s="128" t="s">
        <v>61</v>
      </c>
      <c r="I409" s="128" t="s">
        <v>74</v>
      </c>
      <c r="J409" s="131">
        <v>813120.22593749978</v>
      </c>
    </row>
    <row r="410" spans="1:10" x14ac:dyDescent="0.3">
      <c r="A410" s="132" t="s">
        <v>41</v>
      </c>
      <c r="B410" s="133" t="s">
        <v>37</v>
      </c>
      <c r="C410" s="133" t="s">
        <v>53</v>
      </c>
      <c r="D410" s="134">
        <v>41791</v>
      </c>
      <c r="E410" s="133">
        <v>6</v>
      </c>
      <c r="F410" s="133" t="s">
        <v>39</v>
      </c>
      <c r="G410" s="133" t="s">
        <v>47</v>
      </c>
      <c r="H410" s="133" t="s">
        <v>61</v>
      </c>
      <c r="I410" s="133" t="s">
        <v>74</v>
      </c>
      <c r="J410" s="136">
        <v>1160616.2173125001</v>
      </c>
    </row>
    <row r="411" spans="1:10" x14ac:dyDescent="0.3">
      <c r="A411" s="127" t="s">
        <v>41</v>
      </c>
      <c r="B411" s="128" t="s">
        <v>37</v>
      </c>
      <c r="C411" s="128" t="s">
        <v>53</v>
      </c>
      <c r="D411" s="129">
        <v>41456</v>
      </c>
      <c r="E411" s="128">
        <v>7</v>
      </c>
      <c r="F411" s="128" t="s">
        <v>39</v>
      </c>
      <c r="G411" s="128" t="s">
        <v>45</v>
      </c>
      <c r="H411" s="128" t="s">
        <v>58</v>
      </c>
      <c r="I411" s="128" t="s">
        <v>74</v>
      </c>
      <c r="J411" s="131">
        <v>716589.40510871995</v>
      </c>
    </row>
    <row r="412" spans="1:10" x14ac:dyDescent="0.3">
      <c r="A412" s="132" t="s">
        <v>41</v>
      </c>
      <c r="B412" s="133" t="s">
        <v>37</v>
      </c>
      <c r="C412" s="133" t="s">
        <v>53</v>
      </c>
      <c r="D412" s="134">
        <v>41487</v>
      </c>
      <c r="E412" s="133">
        <v>8</v>
      </c>
      <c r="F412" s="133" t="s">
        <v>39</v>
      </c>
      <c r="G412" s="133" t="s">
        <v>45</v>
      </c>
      <c r="H412" s="133" t="s">
        <v>58</v>
      </c>
      <c r="I412" s="133" t="s">
        <v>74</v>
      </c>
      <c r="J412" s="136">
        <v>570887.05104287993</v>
      </c>
    </row>
    <row r="413" spans="1:10" x14ac:dyDescent="0.3">
      <c r="A413" s="127" t="s">
        <v>41</v>
      </c>
      <c r="B413" s="128" t="s">
        <v>37</v>
      </c>
      <c r="C413" s="128" t="s">
        <v>53</v>
      </c>
      <c r="D413" s="129">
        <v>41518</v>
      </c>
      <c r="E413" s="128">
        <v>9</v>
      </c>
      <c r="F413" s="128" t="s">
        <v>39</v>
      </c>
      <c r="G413" s="128" t="s">
        <v>45</v>
      </c>
      <c r="H413" s="128" t="s">
        <v>58</v>
      </c>
      <c r="I413" s="128" t="s">
        <v>74</v>
      </c>
      <c r="J413" s="131">
        <v>771704.02953071985</v>
      </c>
    </row>
    <row r="414" spans="1:10" x14ac:dyDescent="0.3">
      <c r="A414" s="132" t="s">
        <v>41</v>
      </c>
      <c r="B414" s="133" t="s">
        <v>37</v>
      </c>
      <c r="C414" s="133" t="s">
        <v>53</v>
      </c>
      <c r="D414" s="134">
        <v>41548</v>
      </c>
      <c r="E414" s="133">
        <v>10</v>
      </c>
      <c r="F414" s="133" t="s">
        <v>39</v>
      </c>
      <c r="G414" s="133" t="s">
        <v>45</v>
      </c>
      <c r="H414" s="133" t="s">
        <v>58</v>
      </c>
      <c r="I414" s="133" t="s">
        <v>74</v>
      </c>
      <c r="J414" s="136">
        <v>649114.99505423987</v>
      </c>
    </row>
    <row r="415" spans="1:10" x14ac:dyDescent="0.3">
      <c r="A415" s="127" t="s">
        <v>41</v>
      </c>
      <c r="B415" s="128" t="s">
        <v>37</v>
      </c>
      <c r="C415" s="128" t="s">
        <v>53</v>
      </c>
      <c r="D415" s="129">
        <v>41579</v>
      </c>
      <c r="E415" s="128">
        <v>11</v>
      </c>
      <c r="F415" s="128" t="s">
        <v>39</v>
      </c>
      <c r="G415" s="128" t="s">
        <v>45</v>
      </c>
      <c r="H415" s="128" t="s">
        <v>58</v>
      </c>
      <c r="I415" s="128" t="s">
        <v>74</v>
      </c>
      <c r="J415" s="131">
        <v>551990.42113644001</v>
      </c>
    </row>
    <row r="416" spans="1:10" x14ac:dyDescent="0.3">
      <c r="A416" s="132" t="s">
        <v>41</v>
      </c>
      <c r="B416" s="133" t="s">
        <v>37</v>
      </c>
      <c r="C416" s="133" t="s">
        <v>53</v>
      </c>
      <c r="D416" s="134">
        <v>41609</v>
      </c>
      <c r="E416" s="133">
        <v>12</v>
      </c>
      <c r="F416" s="133" t="s">
        <v>39</v>
      </c>
      <c r="G416" s="133" t="s">
        <v>45</v>
      </c>
      <c r="H416" s="133" t="s">
        <v>58</v>
      </c>
      <c r="I416" s="133" t="s">
        <v>74</v>
      </c>
      <c r="J416" s="136">
        <v>620132.77052999998</v>
      </c>
    </row>
    <row r="417" spans="1:10" x14ac:dyDescent="0.3">
      <c r="A417" s="127" t="s">
        <v>41</v>
      </c>
      <c r="B417" s="128" t="s">
        <v>37</v>
      </c>
      <c r="C417" s="128" t="s">
        <v>53</v>
      </c>
      <c r="D417" s="129">
        <v>41640</v>
      </c>
      <c r="E417" s="128">
        <v>1</v>
      </c>
      <c r="F417" s="128" t="s">
        <v>39</v>
      </c>
      <c r="G417" s="128" t="s">
        <v>45</v>
      </c>
      <c r="H417" s="128" t="s">
        <v>58</v>
      </c>
      <c r="I417" s="128" t="s">
        <v>74</v>
      </c>
      <c r="J417" s="131">
        <v>827610.39387000003</v>
      </c>
    </row>
    <row r="418" spans="1:10" x14ac:dyDescent="0.3">
      <c r="A418" s="132" t="s">
        <v>41</v>
      </c>
      <c r="B418" s="133" t="s">
        <v>37</v>
      </c>
      <c r="C418" s="133" t="s">
        <v>53</v>
      </c>
      <c r="D418" s="134">
        <v>41671</v>
      </c>
      <c r="E418" s="133">
        <v>2</v>
      </c>
      <c r="F418" s="133" t="s">
        <v>39</v>
      </c>
      <c r="G418" s="133" t="s">
        <v>45</v>
      </c>
      <c r="H418" s="133" t="s">
        <v>58</v>
      </c>
      <c r="I418" s="133" t="s">
        <v>74</v>
      </c>
      <c r="J418" s="136">
        <v>710692.53430499986</v>
      </c>
    </row>
    <row r="419" spans="1:10" x14ac:dyDescent="0.3">
      <c r="A419" s="127" t="s">
        <v>41</v>
      </c>
      <c r="B419" s="128" t="s">
        <v>37</v>
      </c>
      <c r="C419" s="128" t="s">
        <v>53</v>
      </c>
      <c r="D419" s="129">
        <v>41699</v>
      </c>
      <c r="E419" s="128">
        <v>3</v>
      </c>
      <c r="F419" s="128" t="s">
        <v>39</v>
      </c>
      <c r="G419" s="128" t="s">
        <v>45</v>
      </c>
      <c r="H419" s="128" t="s">
        <v>58</v>
      </c>
      <c r="I419" s="128" t="s">
        <v>74</v>
      </c>
      <c r="J419" s="131">
        <v>999165.39342749992</v>
      </c>
    </row>
    <row r="420" spans="1:10" x14ac:dyDescent="0.3">
      <c r="A420" s="132" t="s">
        <v>41</v>
      </c>
      <c r="B420" s="133" t="s">
        <v>37</v>
      </c>
      <c r="C420" s="133" t="s">
        <v>53</v>
      </c>
      <c r="D420" s="134">
        <v>41730</v>
      </c>
      <c r="E420" s="133">
        <v>4</v>
      </c>
      <c r="F420" s="133" t="s">
        <v>39</v>
      </c>
      <c r="G420" s="133" t="s">
        <v>45</v>
      </c>
      <c r="H420" s="133" t="s">
        <v>58</v>
      </c>
      <c r="I420" s="133" t="s">
        <v>74</v>
      </c>
      <c r="J420" s="136">
        <v>544055.76341999997</v>
      </c>
    </row>
    <row r="421" spans="1:10" x14ac:dyDescent="0.3">
      <c r="A421" s="127" t="s">
        <v>41</v>
      </c>
      <c r="B421" s="128" t="s">
        <v>37</v>
      </c>
      <c r="C421" s="128" t="s">
        <v>53</v>
      </c>
      <c r="D421" s="129">
        <v>41760</v>
      </c>
      <c r="E421" s="128">
        <v>5</v>
      </c>
      <c r="F421" s="128" t="s">
        <v>39</v>
      </c>
      <c r="G421" s="128" t="s">
        <v>45</v>
      </c>
      <c r="H421" s="128" t="s">
        <v>58</v>
      </c>
      <c r="I421" s="128" t="s">
        <v>74</v>
      </c>
      <c r="J421" s="131">
        <v>702535.87520999974</v>
      </c>
    </row>
    <row r="422" spans="1:10" x14ac:dyDescent="0.3">
      <c r="A422" s="132" t="s">
        <v>41</v>
      </c>
      <c r="B422" s="133" t="s">
        <v>37</v>
      </c>
      <c r="C422" s="133" t="s">
        <v>53</v>
      </c>
      <c r="D422" s="134">
        <v>41791</v>
      </c>
      <c r="E422" s="133">
        <v>6</v>
      </c>
      <c r="F422" s="133" t="s">
        <v>39</v>
      </c>
      <c r="G422" s="133" t="s">
        <v>45</v>
      </c>
      <c r="H422" s="133" t="s">
        <v>58</v>
      </c>
      <c r="I422" s="133" t="s">
        <v>74</v>
      </c>
      <c r="J422" s="136">
        <v>1002772.411758</v>
      </c>
    </row>
    <row r="423" spans="1:10" x14ac:dyDescent="0.3">
      <c r="A423" s="127" t="s">
        <v>41</v>
      </c>
      <c r="B423" s="128" t="s">
        <v>37</v>
      </c>
      <c r="C423" s="128" t="s">
        <v>53</v>
      </c>
      <c r="D423" s="129">
        <v>41456</v>
      </c>
      <c r="E423" s="128">
        <v>7</v>
      </c>
      <c r="F423" s="128" t="s">
        <v>39</v>
      </c>
      <c r="G423" s="128" t="s">
        <v>45</v>
      </c>
      <c r="H423" s="128" t="s">
        <v>60</v>
      </c>
      <c r="I423" s="128" t="s">
        <v>74</v>
      </c>
      <c r="J423" s="131">
        <v>251329.05622500001</v>
      </c>
    </row>
    <row r="424" spans="1:10" x14ac:dyDescent="0.3">
      <c r="A424" s="132" t="s">
        <v>41</v>
      </c>
      <c r="B424" s="133" t="s">
        <v>37</v>
      </c>
      <c r="C424" s="133" t="s">
        <v>53</v>
      </c>
      <c r="D424" s="134">
        <v>41487</v>
      </c>
      <c r="E424" s="133">
        <v>8</v>
      </c>
      <c r="F424" s="133" t="s">
        <v>39</v>
      </c>
      <c r="G424" s="133" t="s">
        <v>45</v>
      </c>
      <c r="H424" s="133" t="s">
        <v>60</v>
      </c>
      <c r="I424" s="133" t="s">
        <v>74</v>
      </c>
      <c r="J424" s="136">
        <v>200226.9399</v>
      </c>
    </row>
    <row r="425" spans="1:10" x14ac:dyDescent="0.3">
      <c r="A425" s="127" t="s">
        <v>41</v>
      </c>
      <c r="B425" s="128" t="s">
        <v>37</v>
      </c>
      <c r="C425" s="128" t="s">
        <v>53</v>
      </c>
      <c r="D425" s="129">
        <v>41518</v>
      </c>
      <c r="E425" s="128">
        <v>9</v>
      </c>
      <c r="F425" s="128" t="s">
        <v>39</v>
      </c>
      <c r="G425" s="128" t="s">
        <v>45</v>
      </c>
      <c r="H425" s="128" t="s">
        <v>60</v>
      </c>
      <c r="I425" s="128" t="s">
        <v>74</v>
      </c>
      <c r="J425" s="131">
        <v>270659.38184999995</v>
      </c>
    </row>
    <row r="426" spans="1:10" x14ac:dyDescent="0.3">
      <c r="A426" s="132" t="s">
        <v>41</v>
      </c>
      <c r="B426" s="133" t="s">
        <v>37</v>
      </c>
      <c r="C426" s="133" t="s">
        <v>53</v>
      </c>
      <c r="D426" s="134">
        <v>41548</v>
      </c>
      <c r="E426" s="133">
        <v>10</v>
      </c>
      <c r="F426" s="133" t="s">
        <v>39</v>
      </c>
      <c r="G426" s="133" t="s">
        <v>45</v>
      </c>
      <c r="H426" s="133" t="s">
        <v>60</v>
      </c>
      <c r="I426" s="133" t="s">
        <v>74</v>
      </c>
      <c r="J426" s="136">
        <v>227663.78894999996</v>
      </c>
    </row>
    <row r="427" spans="1:10" x14ac:dyDescent="0.3">
      <c r="A427" s="127" t="s">
        <v>41</v>
      </c>
      <c r="B427" s="128" t="s">
        <v>37</v>
      </c>
      <c r="C427" s="128" t="s">
        <v>53</v>
      </c>
      <c r="D427" s="129">
        <v>41579</v>
      </c>
      <c r="E427" s="128">
        <v>11</v>
      </c>
      <c r="F427" s="128" t="s">
        <v>39</v>
      </c>
      <c r="G427" s="128" t="s">
        <v>45</v>
      </c>
      <c r="H427" s="128" t="s">
        <v>60</v>
      </c>
      <c r="I427" s="128" t="s">
        <v>74</v>
      </c>
      <c r="J427" s="131">
        <v>193599.33401250001</v>
      </c>
    </row>
    <row r="428" spans="1:10" x14ac:dyDescent="0.3">
      <c r="A428" s="132" t="s">
        <v>41</v>
      </c>
      <c r="B428" s="133" t="s">
        <v>37</v>
      </c>
      <c r="C428" s="133" t="s">
        <v>53</v>
      </c>
      <c r="D428" s="134">
        <v>41609</v>
      </c>
      <c r="E428" s="133">
        <v>12</v>
      </c>
      <c r="F428" s="133" t="s">
        <v>39</v>
      </c>
      <c r="G428" s="133" t="s">
        <v>45</v>
      </c>
      <c r="H428" s="133" t="s">
        <v>60</v>
      </c>
      <c r="I428" s="133" t="s">
        <v>74</v>
      </c>
      <c r="J428" s="136">
        <v>143549.25243750002</v>
      </c>
    </row>
    <row r="429" spans="1:10" x14ac:dyDescent="0.3">
      <c r="A429" s="127" t="s">
        <v>41</v>
      </c>
      <c r="B429" s="128" t="s">
        <v>37</v>
      </c>
      <c r="C429" s="128" t="s">
        <v>53</v>
      </c>
      <c r="D429" s="129">
        <v>41640</v>
      </c>
      <c r="E429" s="128">
        <v>1</v>
      </c>
      <c r="F429" s="128" t="s">
        <v>39</v>
      </c>
      <c r="G429" s="128" t="s">
        <v>45</v>
      </c>
      <c r="H429" s="128" t="s">
        <v>60</v>
      </c>
      <c r="I429" s="128" t="s">
        <v>74</v>
      </c>
      <c r="J429" s="131">
        <v>153261.18405000001</v>
      </c>
    </row>
    <row r="430" spans="1:10" x14ac:dyDescent="0.3">
      <c r="A430" s="132" t="s">
        <v>41</v>
      </c>
      <c r="B430" s="133" t="s">
        <v>37</v>
      </c>
      <c r="C430" s="133" t="s">
        <v>53</v>
      </c>
      <c r="D430" s="134">
        <v>41671</v>
      </c>
      <c r="E430" s="133">
        <v>2</v>
      </c>
      <c r="F430" s="133" t="s">
        <v>39</v>
      </c>
      <c r="G430" s="133" t="s">
        <v>45</v>
      </c>
      <c r="H430" s="133" t="s">
        <v>60</v>
      </c>
      <c r="I430" s="133" t="s">
        <v>74</v>
      </c>
      <c r="J430" s="136">
        <v>131609.72857499999</v>
      </c>
    </row>
    <row r="431" spans="1:10" x14ac:dyDescent="0.3">
      <c r="A431" s="127" t="s">
        <v>41</v>
      </c>
      <c r="B431" s="128" t="s">
        <v>37</v>
      </c>
      <c r="C431" s="128" t="s">
        <v>53</v>
      </c>
      <c r="D431" s="129">
        <v>41699</v>
      </c>
      <c r="E431" s="128">
        <v>3</v>
      </c>
      <c r="F431" s="128" t="s">
        <v>39</v>
      </c>
      <c r="G431" s="128" t="s">
        <v>45</v>
      </c>
      <c r="H431" s="128" t="s">
        <v>60</v>
      </c>
      <c r="I431" s="128" t="s">
        <v>74</v>
      </c>
      <c r="J431" s="131">
        <v>185030.62841250002</v>
      </c>
    </row>
    <row r="432" spans="1:10" x14ac:dyDescent="0.3">
      <c r="A432" s="132" t="s">
        <v>41</v>
      </c>
      <c r="B432" s="133" t="s">
        <v>37</v>
      </c>
      <c r="C432" s="133" t="s">
        <v>53</v>
      </c>
      <c r="D432" s="134">
        <v>41730</v>
      </c>
      <c r="E432" s="133">
        <v>4</v>
      </c>
      <c r="F432" s="133" t="s">
        <v>39</v>
      </c>
      <c r="G432" s="133" t="s">
        <v>45</v>
      </c>
      <c r="H432" s="133" t="s">
        <v>60</v>
      </c>
      <c r="I432" s="133" t="s">
        <v>74</v>
      </c>
      <c r="J432" s="136">
        <v>100751.0673</v>
      </c>
    </row>
    <row r="433" spans="1:10" x14ac:dyDescent="0.3">
      <c r="A433" s="127" t="s">
        <v>41</v>
      </c>
      <c r="B433" s="128" t="s">
        <v>37</v>
      </c>
      <c r="C433" s="128" t="s">
        <v>53</v>
      </c>
      <c r="D433" s="129">
        <v>41760</v>
      </c>
      <c r="E433" s="128">
        <v>5</v>
      </c>
      <c r="F433" s="128" t="s">
        <v>39</v>
      </c>
      <c r="G433" s="128" t="s">
        <v>45</v>
      </c>
      <c r="H433" s="128" t="s">
        <v>60</v>
      </c>
      <c r="I433" s="128" t="s">
        <v>74</v>
      </c>
      <c r="J433" s="131">
        <v>130099.23614999997</v>
      </c>
    </row>
    <row r="434" spans="1:10" x14ac:dyDescent="0.3">
      <c r="A434" s="132" t="s">
        <v>41</v>
      </c>
      <c r="B434" s="133" t="s">
        <v>37</v>
      </c>
      <c r="C434" s="133" t="s">
        <v>53</v>
      </c>
      <c r="D434" s="134">
        <v>41791</v>
      </c>
      <c r="E434" s="133">
        <v>6</v>
      </c>
      <c r="F434" s="133" t="s">
        <v>39</v>
      </c>
      <c r="G434" s="133" t="s">
        <v>45</v>
      </c>
      <c r="H434" s="133" t="s">
        <v>60</v>
      </c>
      <c r="I434" s="133" t="s">
        <v>74</v>
      </c>
      <c r="J434" s="136">
        <v>232123.24346250005</v>
      </c>
    </row>
    <row r="435" spans="1:10" x14ac:dyDescent="0.3">
      <c r="A435" s="127" t="s">
        <v>41</v>
      </c>
      <c r="B435" s="128" t="s">
        <v>37</v>
      </c>
      <c r="C435" s="128" t="s">
        <v>53</v>
      </c>
      <c r="D435" s="129">
        <v>41456</v>
      </c>
      <c r="E435" s="128">
        <v>7</v>
      </c>
      <c r="F435" s="128" t="s">
        <v>39</v>
      </c>
      <c r="G435" s="128" t="s">
        <v>45</v>
      </c>
      <c r="H435" s="128" t="s">
        <v>59</v>
      </c>
      <c r="I435" s="128" t="s">
        <v>74</v>
      </c>
      <c r="J435" s="131">
        <v>623296.05943799997</v>
      </c>
    </row>
    <row r="436" spans="1:10" x14ac:dyDescent="0.3">
      <c r="A436" s="132" t="s">
        <v>41</v>
      </c>
      <c r="B436" s="133" t="s">
        <v>37</v>
      </c>
      <c r="C436" s="133" t="s">
        <v>53</v>
      </c>
      <c r="D436" s="134">
        <v>41487</v>
      </c>
      <c r="E436" s="133">
        <v>8</v>
      </c>
      <c r="F436" s="133" t="s">
        <v>39</v>
      </c>
      <c r="G436" s="133" t="s">
        <v>45</v>
      </c>
      <c r="H436" s="133" t="s">
        <v>59</v>
      </c>
      <c r="I436" s="133" t="s">
        <v>74</v>
      </c>
      <c r="J436" s="136">
        <v>496562.81095199991</v>
      </c>
    </row>
    <row r="437" spans="1:10" x14ac:dyDescent="0.3">
      <c r="A437" s="127" t="s">
        <v>41</v>
      </c>
      <c r="B437" s="128" t="s">
        <v>37</v>
      </c>
      <c r="C437" s="128" t="s">
        <v>53</v>
      </c>
      <c r="D437" s="129">
        <v>41518</v>
      </c>
      <c r="E437" s="128">
        <v>9</v>
      </c>
      <c r="F437" s="128" t="s">
        <v>39</v>
      </c>
      <c r="G437" s="128" t="s">
        <v>45</v>
      </c>
      <c r="H437" s="128" t="s">
        <v>59</v>
      </c>
      <c r="I437" s="128" t="s">
        <v>74</v>
      </c>
      <c r="J437" s="131">
        <v>671235.2669879999</v>
      </c>
    </row>
    <row r="438" spans="1:10" x14ac:dyDescent="0.3">
      <c r="A438" s="132" t="s">
        <v>41</v>
      </c>
      <c r="B438" s="133" t="s">
        <v>37</v>
      </c>
      <c r="C438" s="133" t="s">
        <v>53</v>
      </c>
      <c r="D438" s="134">
        <v>41548</v>
      </c>
      <c r="E438" s="133">
        <v>10</v>
      </c>
      <c r="F438" s="133" t="s">
        <v>39</v>
      </c>
      <c r="G438" s="133" t="s">
        <v>45</v>
      </c>
      <c r="H438" s="133" t="s">
        <v>59</v>
      </c>
      <c r="I438" s="133" t="s">
        <v>74</v>
      </c>
      <c r="J438" s="136">
        <v>564606.19659599988</v>
      </c>
    </row>
    <row r="439" spans="1:10" x14ac:dyDescent="0.3">
      <c r="A439" s="127" t="s">
        <v>41</v>
      </c>
      <c r="B439" s="128" t="s">
        <v>37</v>
      </c>
      <c r="C439" s="128" t="s">
        <v>53</v>
      </c>
      <c r="D439" s="129">
        <v>41579</v>
      </c>
      <c r="E439" s="128">
        <v>11</v>
      </c>
      <c r="F439" s="128" t="s">
        <v>39</v>
      </c>
      <c r="G439" s="128" t="s">
        <v>45</v>
      </c>
      <c r="H439" s="128" t="s">
        <v>59</v>
      </c>
      <c r="I439" s="128" t="s">
        <v>74</v>
      </c>
      <c r="J439" s="131">
        <v>480126.34835100005</v>
      </c>
    </row>
    <row r="440" spans="1:10" x14ac:dyDescent="0.3">
      <c r="A440" s="132" t="s">
        <v>41</v>
      </c>
      <c r="B440" s="133" t="s">
        <v>37</v>
      </c>
      <c r="C440" s="133" t="s">
        <v>53</v>
      </c>
      <c r="D440" s="134">
        <v>41609</v>
      </c>
      <c r="E440" s="133">
        <v>12</v>
      </c>
      <c r="F440" s="133" t="s">
        <v>39</v>
      </c>
      <c r="G440" s="133" t="s">
        <v>45</v>
      </c>
      <c r="H440" s="133" t="s">
        <v>59</v>
      </c>
      <c r="I440" s="133" t="s">
        <v>74</v>
      </c>
      <c r="J440" s="136">
        <v>356002.146045</v>
      </c>
    </row>
    <row r="441" spans="1:10" x14ac:dyDescent="0.3">
      <c r="A441" s="127" t="s">
        <v>41</v>
      </c>
      <c r="B441" s="128" t="s">
        <v>37</v>
      </c>
      <c r="C441" s="128" t="s">
        <v>53</v>
      </c>
      <c r="D441" s="129">
        <v>41640</v>
      </c>
      <c r="E441" s="128">
        <v>1</v>
      </c>
      <c r="F441" s="128" t="s">
        <v>39</v>
      </c>
      <c r="G441" s="128" t="s">
        <v>45</v>
      </c>
      <c r="H441" s="128" t="s">
        <v>59</v>
      </c>
      <c r="I441" s="128" t="s">
        <v>74</v>
      </c>
      <c r="J441" s="131">
        <v>380087.73644399998</v>
      </c>
    </row>
    <row r="442" spans="1:10" x14ac:dyDescent="0.3">
      <c r="A442" s="132" t="s">
        <v>41</v>
      </c>
      <c r="B442" s="133" t="s">
        <v>37</v>
      </c>
      <c r="C442" s="133" t="s">
        <v>53</v>
      </c>
      <c r="D442" s="134">
        <v>41671</v>
      </c>
      <c r="E442" s="133">
        <v>2</v>
      </c>
      <c r="F442" s="133" t="s">
        <v>39</v>
      </c>
      <c r="G442" s="133" t="s">
        <v>45</v>
      </c>
      <c r="H442" s="133" t="s">
        <v>59</v>
      </c>
      <c r="I442" s="133" t="s">
        <v>74</v>
      </c>
      <c r="J442" s="136">
        <v>326392.12686599995</v>
      </c>
    </row>
    <row r="443" spans="1:10" x14ac:dyDescent="0.3">
      <c r="A443" s="127" t="s">
        <v>41</v>
      </c>
      <c r="B443" s="128" t="s">
        <v>37</v>
      </c>
      <c r="C443" s="128" t="s">
        <v>53</v>
      </c>
      <c r="D443" s="129">
        <v>41699</v>
      </c>
      <c r="E443" s="128">
        <v>3</v>
      </c>
      <c r="F443" s="128" t="s">
        <v>39</v>
      </c>
      <c r="G443" s="128" t="s">
        <v>45</v>
      </c>
      <c r="H443" s="128" t="s">
        <v>59</v>
      </c>
      <c r="I443" s="128" t="s">
        <v>74</v>
      </c>
      <c r="J443" s="131">
        <v>458875.95846300002</v>
      </c>
    </row>
    <row r="444" spans="1:10" x14ac:dyDescent="0.3">
      <c r="A444" s="132" t="s">
        <v>41</v>
      </c>
      <c r="B444" s="133" t="s">
        <v>37</v>
      </c>
      <c r="C444" s="133" t="s">
        <v>53</v>
      </c>
      <c r="D444" s="134">
        <v>41730</v>
      </c>
      <c r="E444" s="133">
        <v>4</v>
      </c>
      <c r="F444" s="133" t="s">
        <v>39</v>
      </c>
      <c r="G444" s="133" t="s">
        <v>45</v>
      </c>
      <c r="H444" s="133" t="s">
        <v>59</v>
      </c>
      <c r="I444" s="133" t="s">
        <v>74</v>
      </c>
      <c r="J444" s="136">
        <v>249862.64690399999</v>
      </c>
    </row>
    <row r="445" spans="1:10" x14ac:dyDescent="0.3">
      <c r="A445" s="127" t="s">
        <v>41</v>
      </c>
      <c r="B445" s="128" t="s">
        <v>37</v>
      </c>
      <c r="C445" s="128" t="s">
        <v>53</v>
      </c>
      <c r="D445" s="129">
        <v>41760</v>
      </c>
      <c r="E445" s="128">
        <v>5</v>
      </c>
      <c r="F445" s="128" t="s">
        <v>39</v>
      </c>
      <c r="G445" s="128" t="s">
        <v>45</v>
      </c>
      <c r="H445" s="128" t="s">
        <v>59</v>
      </c>
      <c r="I445" s="128" t="s">
        <v>74</v>
      </c>
      <c r="J445" s="131">
        <v>322646.10565199988</v>
      </c>
    </row>
    <row r="446" spans="1:10" x14ac:dyDescent="0.3">
      <c r="A446" s="132" t="s">
        <v>41</v>
      </c>
      <c r="B446" s="133" t="s">
        <v>37</v>
      </c>
      <c r="C446" s="133" t="s">
        <v>53</v>
      </c>
      <c r="D446" s="134">
        <v>41791</v>
      </c>
      <c r="E446" s="133">
        <v>6</v>
      </c>
      <c r="F446" s="133" t="s">
        <v>39</v>
      </c>
      <c r="G446" s="133" t="s">
        <v>45</v>
      </c>
      <c r="H446" s="133" t="s">
        <v>59</v>
      </c>
      <c r="I446" s="133" t="s">
        <v>74</v>
      </c>
      <c r="J446" s="136">
        <v>575665.6437870001</v>
      </c>
    </row>
    <row r="447" spans="1:10" x14ac:dyDescent="0.3">
      <c r="A447" s="127" t="s">
        <v>41</v>
      </c>
      <c r="B447" s="128" t="s">
        <v>37</v>
      </c>
      <c r="C447" s="128" t="s">
        <v>53</v>
      </c>
      <c r="D447" s="129">
        <v>41456</v>
      </c>
      <c r="E447" s="128">
        <v>7</v>
      </c>
      <c r="F447" s="128" t="s">
        <v>39</v>
      </c>
      <c r="G447" s="128" t="s">
        <v>45</v>
      </c>
      <c r="H447" s="128" t="s">
        <v>57</v>
      </c>
      <c r="I447" s="128" t="s">
        <v>74</v>
      </c>
      <c r="J447" s="131">
        <v>211116.407229</v>
      </c>
    </row>
    <row r="448" spans="1:10" x14ac:dyDescent="0.3">
      <c r="A448" s="132" t="s">
        <v>41</v>
      </c>
      <c r="B448" s="133" t="s">
        <v>37</v>
      </c>
      <c r="C448" s="133" t="s">
        <v>53</v>
      </c>
      <c r="D448" s="134">
        <v>41487</v>
      </c>
      <c r="E448" s="133">
        <v>8</v>
      </c>
      <c r="F448" s="133" t="s">
        <v>39</v>
      </c>
      <c r="G448" s="133" t="s">
        <v>45</v>
      </c>
      <c r="H448" s="133" t="s">
        <v>57</v>
      </c>
      <c r="I448" s="133" t="s">
        <v>74</v>
      </c>
      <c r="J448" s="136">
        <v>168190.62951599999</v>
      </c>
    </row>
    <row r="449" spans="1:10" x14ac:dyDescent="0.3">
      <c r="A449" s="127" t="s">
        <v>41</v>
      </c>
      <c r="B449" s="128" t="s">
        <v>37</v>
      </c>
      <c r="C449" s="128" t="s">
        <v>53</v>
      </c>
      <c r="D449" s="129">
        <v>41518</v>
      </c>
      <c r="E449" s="128">
        <v>9</v>
      </c>
      <c r="F449" s="128" t="s">
        <v>39</v>
      </c>
      <c r="G449" s="128" t="s">
        <v>45</v>
      </c>
      <c r="H449" s="128" t="s">
        <v>57</v>
      </c>
      <c r="I449" s="128" t="s">
        <v>74</v>
      </c>
      <c r="J449" s="131">
        <v>227353.88075399998</v>
      </c>
    </row>
    <row r="450" spans="1:10" x14ac:dyDescent="0.3">
      <c r="A450" s="132" t="s">
        <v>41</v>
      </c>
      <c r="B450" s="133" t="s">
        <v>37</v>
      </c>
      <c r="C450" s="133" t="s">
        <v>53</v>
      </c>
      <c r="D450" s="134">
        <v>41548</v>
      </c>
      <c r="E450" s="133">
        <v>10</v>
      </c>
      <c r="F450" s="133" t="s">
        <v>39</v>
      </c>
      <c r="G450" s="133" t="s">
        <v>45</v>
      </c>
      <c r="H450" s="133" t="s">
        <v>57</v>
      </c>
      <c r="I450" s="133" t="s">
        <v>74</v>
      </c>
      <c r="J450" s="136">
        <v>191237.58271799999</v>
      </c>
    </row>
    <row r="451" spans="1:10" x14ac:dyDescent="0.3">
      <c r="A451" s="127" t="s">
        <v>41</v>
      </c>
      <c r="B451" s="128" t="s">
        <v>37</v>
      </c>
      <c r="C451" s="128" t="s">
        <v>53</v>
      </c>
      <c r="D451" s="129">
        <v>41579</v>
      </c>
      <c r="E451" s="128">
        <v>11</v>
      </c>
      <c r="F451" s="128" t="s">
        <v>39</v>
      </c>
      <c r="G451" s="128" t="s">
        <v>45</v>
      </c>
      <c r="H451" s="128" t="s">
        <v>57</v>
      </c>
      <c r="I451" s="128" t="s">
        <v>74</v>
      </c>
      <c r="J451" s="131">
        <v>162623.44057050001</v>
      </c>
    </row>
    <row r="452" spans="1:10" x14ac:dyDescent="0.3">
      <c r="A452" s="132" t="s">
        <v>41</v>
      </c>
      <c r="B452" s="133" t="s">
        <v>37</v>
      </c>
      <c r="C452" s="133" t="s">
        <v>53</v>
      </c>
      <c r="D452" s="134">
        <v>41609</v>
      </c>
      <c r="E452" s="133">
        <v>12</v>
      </c>
      <c r="F452" s="133" t="s">
        <v>39</v>
      </c>
      <c r="G452" s="133" t="s">
        <v>45</v>
      </c>
      <c r="H452" s="133" t="s">
        <v>57</v>
      </c>
      <c r="I452" s="133" t="s">
        <v>74</v>
      </c>
      <c r="J452" s="136">
        <v>120581.37204750002</v>
      </c>
    </row>
    <row r="453" spans="1:10" x14ac:dyDescent="0.3">
      <c r="A453" s="127" t="s">
        <v>41</v>
      </c>
      <c r="B453" s="128" t="s">
        <v>37</v>
      </c>
      <c r="C453" s="128" t="s">
        <v>53</v>
      </c>
      <c r="D453" s="129">
        <v>41640</v>
      </c>
      <c r="E453" s="128">
        <v>1</v>
      </c>
      <c r="F453" s="128" t="s">
        <v>39</v>
      </c>
      <c r="G453" s="128" t="s">
        <v>45</v>
      </c>
      <c r="H453" s="128" t="s">
        <v>57</v>
      </c>
      <c r="I453" s="128" t="s">
        <v>74</v>
      </c>
      <c r="J453" s="131">
        <v>128739.394602</v>
      </c>
    </row>
    <row r="454" spans="1:10" x14ac:dyDescent="0.3">
      <c r="A454" s="132" t="s">
        <v>41</v>
      </c>
      <c r="B454" s="133" t="s">
        <v>37</v>
      </c>
      <c r="C454" s="133" t="s">
        <v>53</v>
      </c>
      <c r="D454" s="134">
        <v>41671</v>
      </c>
      <c r="E454" s="133">
        <v>2</v>
      </c>
      <c r="F454" s="133" t="s">
        <v>39</v>
      </c>
      <c r="G454" s="133" t="s">
        <v>45</v>
      </c>
      <c r="H454" s="133" t="s">
        <v>57</v>
      </c>
      <c r="I454" s="133" t="s">
        <v>74</v>
      </c>
      <c r="J454" s="136">
        <v>110552.17200299999</v>
      </c>
    </row>
    <row r="455" spans="1:10" x14ac:dyDescent="0.3">
      <c r="A455" s="127" t="s">
        <v>41</v>
      </c>
      <c r="B455" s="128" t="s">
        <v>37</v>
      </c>
      <c r="C455" s="128" t="s">
        <v>53</v>
      </c>
      <c r="D455" s="129">
        <v>41699</v>
      </c>
      <c r="E455" s="128">
        <v>3</v>
      </c>
      <c r="F455" s="128" t="s">
        <v>39</v>
      </c>
      <c r="G455" s="128" t="s">
        <v>45</v>
      </c>
      <c r="H455" s="128" t="s">
        <v>57</v>
      </c>
      <c r="I455" s="128" t="s">
        <v>74</v>
      </c>
      <c r="J455" s="131">
        <v>155425.7278665</v>
      </c>
    </row>
    <row r="456" spans="1:10" x14ac:dyDescent="0.3">
      <c r="A456" s="132" t="s">
        <v>41</v>
      </c>
      <c r="B456" s="133" t="s">
        <v>37</v>
      </c>
      <c r="C456" s="133" t="s">
        <v>53</v>
      </c>
      <c r="D456" s="134">
        <v>41730</v>
      </c>
      <c r="E456" s="133">
        <v>4</v>
      </c>
      <c r="F456" s="133" t="s">
        <v>39</v>
      </c>
      <c r="G456" s="133" t="s">
        <v>45</v>
      </c>
      <c r="H456" s="133" t="s">
        <v>57</v>
      </c>
      <c r="I456" s="133" t="s">
        <v>74</v>
      </c>
      <c r="J456" s="136">
        <v>84630.896531999999</v>
      </c>
    </row>
    <row r="457" spans="1:10" x14ac:dyDescent="0.3">
      <c r="A457" s="127" t="s">
        <v>41</v>
      </c>
      <c r="B457" s="128" t="s">
        <v>37</v>
      </c>
      <c r="C457" s="128" t="s">
        <v>53</v>
      </c>
      <c r="D457" s="129">
        <v>41760</v>
      </c>
      <c r="E457" s="128">
        <v>5</v>
      </c>
      <c r="F457" s="128" t="s">
        <v>39</v>
      </c>
      <c r="G457" s="128" t="s">
        <v>45</v>
      </c>
      <c r="H457" s="128" t="s">
        <v>57</v>
      </c>
      <c r="I457" s="128" t="s">
        <v>74</v>
      </c>
      <c r="J457" s="131">
        <v>109283.35836599997</v>
      </c>
    </row>
    <row r="458" spans="1:10" x14ac:dyDescent="0.3">
      <c r="A458" s="132" t="s">
        <v>41</v>
      </c>
      <c r="B458" s="133" t="s">
        <v>37</v>
      </c>
      <c r="C458" s="133" t="s">
        <v>53</v>
      </c>
      <c r="D458" s="134">
        <v>41791</v>
      </c>
      <c r="E458" s="133">
        <v>6</v>
      </c>
      <c r="F458" s="133" t="s">
        <v>39</v>
      </c>
      <c r="G458" s="133" t="s">
        <v>45</v>
      </c>
      <c r="H458" s="133" t="s">
        <v>57</v>
      </c>
      <c r="I458" s="133" t="s">
        <v>74</v>
      </c>
      <c r="J458" s="136">
        <v>194983.52450850004</v>
      </c>
    </row>
    <row r="459" spans="1:10" x14ac:dyDescent="0.3">
      <c r="A459" s="127" t="s">
        <v>41</v>
      </c>
      <c r="B459" s="128" t="s">
        <v>37</v>
      </c>
      <c r="C459" s="128" t="s">
        <v>53</v>
      </c>
      <c r="D459" s="129">
        <v>41456</v>
      </c>
      <c r="E459" s="128">
        <v>7</v>
      </c>
      <c r="F459" s="128" t="s">
        <v>39</v>
      </c>
      <c r="G459" s="128" t="s">
        <v>44</v>
      </c>
      <c r="H459" s="128" t="s">
        <v>56</v>
      </c>
      <c r="I459" s="128" t="s">
        <v>74</v>
      </c>
      <c r="J459" s="131">
        <v>3015948.6746999999</v>
      </c>
    </row>
    <row r="460" spans="1:10" x14ac:dyDescent="0.3">
      <c r="A460" s="132" t="s">
        <v>41</v>
      </c>
      <c r="B460" s="133" t="s">
        <v>37</v>
      </c>
      <c r="C460" s="133" t="s">
        <v>53</v>
      </c>
      <c r="D460" s="134">
        <v>41487</v>
      </c>
      <c r="E460" s="133">
        <v>8</v>
      </c>
      <c r="F460" s="133" t="s">
        <v>39</v>
      </c>
      <c r="G460" s="133" t="s">
        <v>44</v>
      </c>
      <c r="H460" s="133" t="s">
        <v>56</v>
      </c>
      <c r="I460" s="133" t="s">
        <v>74</v>
      </c>
      <c r="J460" s="136">
        <v>2402723.2787999995</v>
      </c>
    </row>
    <row r="461" spans="1:10" x14ac:dyDescent="0.3">
      <c r="A461" s="127" t="s">
        <v>41</v>
      </c>
      <c r="B461" s="128" t="s">
        <v>37</v>
      </c>
      <c r="C461" s="128" t="s">
        <v>53</v>
      </c>
      <c r="D461" s="129">
        <v>41518</v>
      </c>
      <c r="E461" s="128">
        <v>9</v>
      </c>
      <c r="F461" s="128" t="s">
        <v>39</v>
      </c>
      <c r="G461" s="128" t="s">
        <v>44</v>
      </c>
      <c r="H461" s="128" t="s">
        <v>56</v>
      </c>
      <c r="I461" s="128" t="s">
        <v>74</v>
      </c>
      <c r="J461" s="131">
        <v>3247912.5821999996</v>
      </c>
    </row>
    <row r="462" spans="1:10" x14ac:dyDescent="0.3">
      <c r="A462" s="132" t="s">
        <v>41</v>
      </c>
      <c r="B462" s="133" t="s">
        <v>37</v>
      </c>
      <c r="C462" s="133" t="s">
        <v>53</v>
      </c>
      <c r="D462" s="134">
        <v>41548</v>
      </c>
      <c r="E462" s="133">
        <v>10</v>
      </c>
      <c r="F462" s="133" t="s">
        <v>39</v>
      </c>
      <c r="G462" s="133" t="s">
        <v>44</v>
      </c>
      <c r="H462" s="133" t="s">
        <v>56</v>
      </c>
      <c r="I462" s="133" t="s">
        <v>74</v>
      </c>
      <c r="J462" s="136">
        <v>2731965.4673999995</v>
      </c>
    </row>
    <row r="463" spans="1:10" x14ac:dyDescent="0.3">
      <c r="A463" s="127" t="s">
        <v>41</v>
      </c>
      <c r="B463" s="128" t="s">
        <v>37</v>
      </c>
      <c r="C463" s="128" t="s">
        <v>53</v>
      </c>
      <c r="D463" s="129">
        <v>41579</v>
      </c>
      <c r="E463" s="128">
        <v>11</v>
      </c>
      <c r="F463" s="128" t="s">
        <v>39</v>
      </c>
      <c r="G463" s="128" t="s">
        <v>44</v>
      </c>
      <c r="H463" s="128" t="s">
        <v>56</v>
      </c>
      <c r="I463" s="128" t="s">
        <v>74</v>
      </c>
      <c r="J463" s="131">
        <v>2323192.0081500001</v>
      </c>
    </row>
    <row r="464" spans="1:10" x14ac:dyDescent="0.3">
      <c r="A464" s="132" t="s">
        <v>41</v>
      </c>
      <c r="B464" s="133" t="s">
        <v>37</v>
      </c>
      <c r="C464" s="133" t="s">
        <v>53</v>
      </c>
      <c r="D464" s="134">
        <v>41609</v>
      </c>
      <c r="E464" s="133">
        <v>12</v>
      </c>
      <c r="F464" s="133" t="s">
        <v>39</v>
      </c>
      <c r="G464" s="133" t="s">
        <v>44</v>
      </c>
      <c r="H464" s="133" t="s">
        <v>56</v>
      </c>
      <c r="I464" s="133" t="s">
        <v>74</v>
      </c>
      <c r="J464" s="136">
        <v>1722591.0292499999</v>
      </c>
    </row>
    <row r="465" spans="1:11" x14ac:dyDescent="0.3">
      <c r="A465" s="127" t="s">
        <v>41</v>
      </c>
      <c r="B465" s="128" t="s">
        <v>37</v>
      </c>
      <c r="C465" s="128" t="s">
        <v>53</v>
      </c>
      <c r="D465" s="129">
        <v>41640</v>
      </c>
      <c r="E465" s="128">
        <v>1</v>
      </c>
      <c r="F465" s="128" t="s">
        <v>39</v>
      </c>
      <c r="G465" s="128" t="s">
        <v>44</v>
      </c>
      <c r="H465" s="128" t="s">
        <v>56</v>
      </c>
      <c r="I465" s="128" t="s">
        <v>74</v>
      </c>
      <c r="J465" s="131">
        <v>1839134.2085999998</v>
      </c>
    </row>
    <row r="466" spans="1:11" x14ac:dyDescent="0.3">
      <c r="A466" s="132" t="s">
        <v>41</v>
      </c>
      <c r="B466" s="133" t="s">
        <v>37</v>
      </c>
      <c r="C466" s="133" t="s">
        <v>53</v>
      </c>
      <c r="D466" s="134">
        <v>41671</v>
      </c>
      <c r="E466" s="133">
        <v>2</v>
      </c>
      <c r="F466" s="133" t="s">
        <v>39</v>
      </c>
      <c r="G466" s="133" t="s">
        <v>44</v>
      </c>
      <c r="H466" s="133" t="s">
        <v>56</v>
      </c>
      <c r="I466" s="133" t="s">
        <v>74</v>
      </c>
      <c r="J466" s="136">
        <v>2579316.7429</v>
      </c>
    </row>
    <row r="467" spans="1:11" x14ac:dyDescent="0.3">
      <c r="A467" s="127" t="s">
        <v>41</v>
      </c>
      <c r="B467" s="128" t="s">
        <v>37</v>
      </c>
      <c r="C467" s="128" t="s">
        <v>53</v>
      </c>
      <c r="D467" s="129">
        <v>41699</v>
      </c>
      <c r="E467" s="128">
        <v>3</v>
      </c>
      <c r="F467" s="128" t="s">
        <v>39</v>
      </c>
      <c r="G467" s="128" t="s">
        <v>44</v>
      </c>
      <c r="H467" s="128" t="s">
        <v>56</v>
      </c>
      <c r="I467" s="128" t="s">
        <v>74</v>
      </c>
      <c r="J467" s="131">
        <v>2220367.5409499998</v>
      </c>
    </row>
    <row r="468" spans="1:11" x14ac:dyDescent="0.3">
      <c r="A468" s="132" t="s">
        <v>41</v>
      </c>
      <c r="B468" s="133" t="s">
        <v>37</v>
      </c>
      <c r="C468" s="133" t="s">
        <v>53</v>
      </c>
      <c r="D468" s="134">
        <v>41730</v>
      </c>
      <c r="E468" s="133">
        <v>4</v>
      </c>
      <c r="F468" s="133" t="s">
        <v>39</v>
      </c>
      <c r="G468" s="133" t="s">
        <v>44</v>
      </c>
      <c r="H468" s="133" t="s">
        <v>56</v>
      </c>
      <c r="I468" s="133" t="s">
        <v>74</v>
      </c>
      <c r="J468" s="136">
        <v>2209012.8075999999</v>
      </c>
    </row>
    <row r="469" spans="1:11" x14ac:dyDescent="0.3">
      <c r="A469" s="127" t="s">
        <v>41</v>
      </c>
      <c r="B469" s="128" t="s">
        <v>37</v>
      </c>
      <c r="C469" s="128" t="s">
        <v>53</v>
      </c>
      <c r="D469" s="129">
        <v>41760</v>
      </c>
      <c r="E469" s="128">
        <v>5</v>
      </c>
      <c r="F469" s="128" t="s">
        <v>39</v>
      </c>
      <c r="G469" s="128" t="s">
        <v>44</v>
      </c>
      <c r="H469" s="128" t="s">
        <v>56</v>
      </c>
      <c r="I469" s="128" t="s">
        <v>74</v>
      </c>
      <c r="J469" s="131">
        <v>2561190.8338000001</v>
      </c>
    </row>
    <row r="470" spans="1:11" x14ac:dyDescent="0.3">
      <c r="A470" s="132" t="s">
        <v>41</v>
      </c>
      <c r="B470" s="133" t="s">
        <v>37</v>
      </c>
      <c r="C470" s="133" t="s">
        <v>53</v>
      </c>
      <c r="D470" s="134">
        <v>41791</v>
      </c>
      <c r="E470" s="133">
        <v>6</v>
      </c>
      <c r="F470" s="133" t="s">
        <v>39</v>
      </c>
      <c r="G470" s="133" t="s">
        <v>44</v>
      </c>
      <c r="H470" s="133" t="s">
        <v>56</v>
      </c>
      <c r="I470" s="133" t="s">
        <v>74</v>
      </c>
      <c r="J470" s="136">
        <v>2785478.9215500001</v>
      </c>
    </row>
    <row r="471" spans="1:11" x14ac:dyDescent="0.3">
      <c r="A471" s="127" t="s">
        <v>78</v>
      </c>
      <c r="B471" s="128" t="s">
        <v>49</v>
      </c>
      <c r="C471" s="128" t="s">
        <v>52</v>
      </c>
      <c r="D471" s="129">
        <v>41456</v>
      </c>
      <c r="E471" s="130">
        <f>MONTH(D471)</f>
        <v>7</v>
      </c>
      <c r="F471" s="130" t="s">
        <v>50</v>
      </c>
      <c r="G471" s="128" t="s">
        <v>72</v>
      </c>
      <c r="H471" s="128" t="s">
        <v>73</v>
      </c>
      <c r="I471" s="128" t="s">
        <v>74</v>
      </c>
      <c r="J471" s="131">
        <v>1393573.1617478998</v>
      </c>
      <c r="K471" s="98"/>
    </row>
    <row r="472" spans="1:11" x14ac:dyDescent="0.3">
      <c r="A472" s="132" t="s">
        <v>78</v>
      </c>
      <c r="B472" s="133" t="s">
        <v>49</v>
      </c>
      <c r="C472" s="133" t="s">
        <v>52</v>
      </c>
      <c r="D472" s="134">
        <v>41487</v>
      </c>
      <c r="E472" s="135">
        <f t="shared" ref="E472:E530" si="10">MONTH(D472)</f>
        <v>8</v>
      </c>
      <c r="F472" s="135" t="s">
        <v>50</v>
      </c>
      <c r="G472" s="133" t="s">
        <v>72</v>
      </c>
      <c r="H472" s="133" t="s">
        <v>73</v>
      </c>
      <c r="I472" s="133" t="s">
        <v>74</v>
      </c>
      <c r="J472" s="136">
        <v>1485861.087351725</v>
      </c>
      <c r="K472" s="98"/>
    </row>
    <row r="473" spans="1:11" x14ac:dyDescent="0.3">
      <c r="A473" s="127" t="s">
        <v>78</v>
      </c>
      <c r="B473" s="128" t="s">
        <v>49</v>
      </c>
      <c r="C473" s="128" t="s">
        <v>52</v>
      </c>
      <c r="D473" s="129">
        <v>41518</v>
      </c>
      <c r="E473" s="130">
        <f t="shared" si="10"/>
        <v>9</v>
      </c>
      <c r="F473" s="130" t="s">
        <v>50</v>
      </c>
      <c r="G473" s="128" t="s">
        <v>72</v>
      </c>
      <c r="H473" s="128" t="s">
        <v>73</v>
      </c>
      <c r="I473" s="128" t="s">
        <v>74</v>
      </c>
      <c r="J473" s="131">
        <v>1365590.417499</v>
      </c>
      <c r="K473" s="98"/>
    </row>
    <row r="474" spans="1:11" x14ac:dyDescent="0.3">
      <c r="A474" s="132" t="s">
        <v>78</v>
      </c>
      <c r="B474" s="133" t="s">
        <v>49</v>
      </c>
      <c r="C474" s="133" t="s">
        <v>52</v>
      </c>
      <c r="D474" s="134">
        <v>41548</v>
      </c>
      <c r="E474" s="135">
        <f t="shared" si="10"/>
        <v>10</v>
      </c>
      <c r="F474" s="135" t="s">
        <v>50</v>
      </c>
      <c r="G474" s="133" t="s">
        <v>72</v>
      </c>
      <c r="H474" s="133" t="s">
        <v>73</v>
      </c>
      <c r="I474" s="133" t="s">
        <v>74</v>
      </c>
      <c r="J474" s="136">
        <v>1190958.0396727999</v>
      </c>
      <c r="K474" s="98"/>
    </row>
    <row r="475" spans="1:11" x14ac:dyDescent="0.3">
      <c r="A475" s="127" t="s">
        <v>78</v>
      </c>
      <c r="B475" s="128" t="s">
        <v>49</v>
      </c>
      <c r="C475" s="128" t="s">
        <v>52</v>
      </c>
      <c r="D475" s="129">
        <v>41579</v>
      </c>
      <c r="E475" s="130">
        <f t="shared" si="10"/>
        <v>11</v>
      </c>
      <c r="F475" s="130" t="s">
        <v>50</v>
      </c>
      <c r="G475" s="128" t="s">
        <v>72</v>
      </c>
      <c r="H475" s="128" t="s">
        <v>73</v>
      </c>
      <c r="I475" s="128" t="s">
        <v>74</v>
      </c>
      <c r="J475" s="131">
        <v>1446085.9455937999</v>
      </c>
      <c r="K475" s="98"/>
    </row>
    <row r="476" spans="1:11" x14ac:dyDescent="0.3">
      <c r="A476" s="132" t="s">
        <v>78</v>
      </c>
      <c r="B476" s="133" t="s">
        <v>49</v>
      </c>
      <c r="C476" s="133" t="s">
        <v>52</v>
      </c>
      <c r="D476" s="134">
        <v>41609</v>
      </c>
      <c r="E476" s="135">
        <f t="shared" si="10"/>
        <v>12</v>
      </c>
      <c r="F476" s="135" t="s">
        <v>50</v>
      </c>
      <c r="G476" s="133" t="s">
        <v>72</v>
      </c>
      <c r="H476" s="133" t="s">
        <v>73</v>
      </c>
      <c r="I476" s="133" t="s">
        <v>74</v>
      </c>
      <c r="J476" s="136">
        <v>1339684.6011239251</v>
      </c>
      <c r="K476" s="98"/>
    </row>
    <row r="477" spans="1:11" x14ac:dyDescent="0.3">
      <c r="A477" s="127" t="s">
        <v>78</v>
      </c>
      <c r="B477" s="128" t="s">
        <v>49</v>
      </c>
      <c r="C477" s="128" t="s">
        <v>52</v>
      </c>
      <c r="D477" s="129">
        <v>41640</v>
      </c>
      <c r="E477" s="130">
        <f t="shared" si="10"/>
        <v>1</v>
      </c>
      <c r="F477" s="130" t="s">
        <v>50</v>
      </c>
      <c r="G477" s="128" t="s">
        <v>72</v>
      </c>
      <c r="H477" s="128" t="s">
        <v>73</v>
      </c>
      <c r="I477" s="128" t="s">
        <v>74</v>
      </c>
      <c r="J477" s="131">
        <v>1936684.0881708246</v>
      </c>
      <c r="K477" s="98"/>
    </row>
    <row r="478" spans="1:11" x14ac:dyDescent="0.3">
      <c r="A478" s="132" t="s">
        <v>78</v>
      </c>
      <c r="B478" s="133" t="s">
        <v>49</v>
      </c>
      <c r="C478" s="133" t="s">
        <v>52</v>
      </c>
      <c r="D478" s="134">
        <v>41671</v>
      </c>
      <c r="E478" s="135">
        <f t="shared" si="10"/>
        <v>2</v>
      </c>
      <c r="F478" s="135" t="s">
        <v>50</v>
      </c>
      <c r="G478" s="133" t="s">
        <v>72</v>
      </c>
      <c r="H478" s="133" t="s">
        <v>73</v>
      </c>
      <c r="I478" s="133" t="s">
        <v>74</v>
      </c>
      <c r="J478" s="136">
        <v>1649599.6146714</v>
      </c>
      <c r="K478" s="98"/>
    </row>
    <row r="479" spans="1:11" x14ac:dyDescent="0.3">
      <c r="A479" s="127" t="s">
        <v>78</v>
      </c>
      <c r="B479" s="128" t="s">
        <v>49</v>
      </c>
      <c r="C479" s="128" t="s">
        <v>52</v>
      </c>
      <c r="D479" s="129">
        <v>41699</v>
      </c>
      <c r="E479" s="130">
        <f t="shared" si="10"/>
        <v>3</v>
      </c>
      <c r="F479" s="130" t="s">
        <v>50</v>
      </c>
      <c r="G479" s="128" t="s">
        <v>72</v>
      </c>
      <c r="H479" s="128" t="s">
        <v>73</v>
      </c>
      <c r="I479" s="128" t="s">
        <v>74</v>
      </c>
      <c r="J479" s="131">
        <v>1849481.8077553997</v>
      </c>
      <c r="K479" s="98"/>
    </row>
    <row r="480" spans="1:11" x14ac:dyDescent="0.3">
      <c r="A480" s="132" t="s">
        <v>78</v>
      </c>
      <c r="B480" s="133" t="s">
        <v>49</v>
      </c>
      <c r="C480" s="133" t="s">
        <v>52</v>
      </c>
      <c r="D480" s="134">
        <v>41730</v>
      </c>
      <c r="E480" s="135">
        <f t="shared" si="10"/>
        <v>4</v>
      </c>
      <c r="F480" s="135" t="s">
        <v>50</v>
      </c>
      <c r="G480" s="133" t="s">
        <v>72</v>
      </c>
      <c r="H480" s="133" t="s">
        <v>73</v>
      </c>
      <c r="I480" s="133" t="s">
        <v>74</v>
      </c>
      <c r="J480" s="136">
        <v>1283332.6260195</v>
      </c>
      <c r="K480" s="98"/>
    </row>
    <row r="481" spans="1:11" x14ac:dyDescent="0.3">
      <c r="A481" s="127" t="s">
        <v>78</v>
      </c>
      <c r="B481" s="128" t="s">
        <v>49</v>
      </c>
      <c r="C481" s="128" t="s">
        <v>52</v>
      </c>
      <c r="D481" s="129">
        <v>41760</v>
      </c>
      <c r="E481" s="130">
        <f t="shared" si="10"/>
        <v>5</v>
      </c>
      <c r="F481" s="130" t="s">
        <v>50</v>
      </c>
      <c r="G481" s="128" t="s">
        <v>72</v>
      </c>
      <c r="H481" s="128" t="s">
        <v>73</v>
      </c>
      <c r="I481" s="128" t="s">
        <v>74</v>
      </c>
      <c r="J481" s="131">
        <v>1392102.2684495498</v>
      </c>
      <c r="K481" s="98"/>
    </row>
    <row r="482" spans="1:11" x14ac:dyDescent="0.3">
      <c r="A482" s="132" t="s">
        <v>78</v>
      </c>
      <c r="B482" s="133" t="s">
        <v>49</v>
      </c>
      <c r="C482" s="133" t="s">
        <v>52</v>
      </c>
      <c r="D482" s="134">
        <v>41791</v>
      </c>
      <c r="E482" s="135">
        <f t="shared" si="10"/>
        <v>6</v>
      </c>
      <c r="F482" s="135" t="s">
        <v>50</v>
      </c>
      <c r="G482" s="133" t="s">
        <v>72</v>
      </c>
      <c r="H482" s="133" t="s">
        <v>73</v>
      </c>
      <c r="I482" s="133" t="s">
        <v>74</v>
      </c>
      <c r="J482" s="136">
        <v>1411857.9438288501</v>
      </c>
      <c r="K482" s="98"/>
    </row>
    <row r="483" spans="1:11" x14ac:dyDescent="0.3">
      <c r="A483" s="127" t="s">
        <v>78</v>
      </c>
      <c r="B483" s="128" t="s">
        <v>49</v>
      </c>
      <c r="C483" s="128" t="s">
        <v>52</v>
      </c>
      <c r="D483" s="129">
        <v>41456</v>
      </c>
      <c r="E483" s="130">
        <f t="shared" si="10"/>
        <v>7</v>
      </c>
      <c r="F483" s="130" t="s">
        <v>50</v>
      </c>
      <c r="G483" s="128" t="s">
        <v>72</v>
      </c>
      <c r="H483" s="128" t="s">
        <v>75</v>
      </c>
      <c r="I483" s="128" t="s">
        <v>74</v>
      </c>
      <c r="J483" s="131">
        <v>1625486.6059647598</v>
      </c>
      <c r="K483" s="98"/>
    </row>
    <row r="484" spans="1:11" x14ac:dyDescent="0.3">
      <c r="A484" s="132" t="s">
        <v>78</v>
      </c>
      <c r="B484" s="133" t="s">
        <v>49</v>
      </c>
      <c r="C484" s="133" t="s">
        <v>52</v>
      </c>
      <c r="D484" s="134">
        <v>41487</v>
      </c>
      <c r="E484" s="135">
        <f t="shared" si="10"/>
        <v>8</v>
      </c>
      <c r="F484" s="135" t="s">
        <v>50</v>
      </c>
      <c r="G484" s="133" t="s">
        <v>72</v>
      </c>
      <c r="H484" s="133" t="s">
        <v>75</v>
      </c>
      <c r="I484" s="133" t="s">
        <v>74</v>
      </c>
      <c r="J484" s="136">
        <v>1659895.1751643799</v>
      </c>
      <c r="K484" s="98"/>
    </row>
    <row r="485" spans="1:11" x14ac:dyDescent="0.3">
      <c r="A485" s="127" t="s">
        <v>78</v>
      </c>
      <c r="B485" s="128" t="s">
        <v>49</v>
      </c>
      <c r="C485" s="128" t="s">
        <v>52</v>
      </c>
      <c r="D485" s="129">
        <v>41518</v>
      </c>
      <c r="E485" s="130">
        <f t="shared" si="10"/>
        <v>9</v>
      </c>
      <c r="F485" s="130" t="s">
        <v>50</v>
      </c>
      <c r="G485" s="128" t="s">
        <v>72</v>
      </c>
      <c r="H485" s="128" t="s">
        <v>75</v>
      </c>
      <c r="I485" s="128" t="s">
        <v>74</v>
      </c>
      <c r="J485" s="131">
        <v>1444191.4899026998</v>
      </c>
      <c r="K485" s="98"/>
    </row>
    <row r="486" spans="1:11" x14ac:dyDescent="0.3">
      <c r="A486" s="132" t="s">
        <v>78</v>
      </c>
      <c r="B486" s="133" t="s">
        <v>49</v>
      </c>
      <c r="C486" s="133" t="s">
        <v>52</v>
      </c>
      <c r="D486" s="134">
        <v>41548</v>
      </c>
      <c r="E486" s="135">
        <f t="shared" si="10"/>
        <v>10</v>
      </c>
      <c r="F486" s="135" t="s">
        <v>50</v>
      </c>
      <c r="G486" s="133" t="s">
        <v>72</v>
      </c>
      <c r="H486" s="133" t="s">
        <v>75</v>
      </c>
      <c r="I486" s="133" t="s">
        <v>74</v>
      </c>
      <c r="J486" s="136">
        <v>1446297.1535751198</v>
      </c>
      <c r="K486" s="98"/>
    </row>
    <row r="487" spans="1:11" x14ac:dyDescent="0.3">
      <c r="A487" s="127" t="s">
        <v>78</v>
      </c>
      <c r="B487" s="128" t="s">
        <v>49</v>
      </c>
      <c r="C487" s="128" t="s">
        <v>52</v>
      </c>
      <c r="D487" s="129">
        <v>41579</v>
      </c>
      <c r="E487" s="130">
        <f t="shared" si="10"/>
        <v>11</v>
      </c>
      <c r="F487" s="130" t="s">
        <v>50</v>
      </c>
      <c r="G487" s="128" t="s">
        <v>72</v>
      </c>
      <c r="H487" s="128" t="s">
        <v>75</v>
      </c>
      <c r="I487" s="128" t="s">
        <v>74</v>
      </c>
      <c r="J487" s="131">
        <v>1514832.0416583198</v>
      </c>
      <c r="K487" s="98"/>
    </row>
    <row r="488" spans="1:11" x14ac:dyDescent="0.3">
      <c r="A488" s="132" t="s">
        <v>78</v>
      </c>
      <c r="B488" s="133" t="s">
        <v>49</v>
      </c>
      <c r="C488" s="133" t="s">
        <v>52</v>
      </c>
      <c r="D488" s="134">
        <v>41609</v>
      </c>
      <c r="E488" s="135">
        <f t="shared" si="10"/>
        <v>12</v>
      </c>
      <c r="F488" s="135" t="s">
        <v>50</v>
      </c>
      <c r="G488" s="133" t="s">
        <v>72</v>
      </c>
      <c r="H488" s="133" t="s">
        <v>75</v>
      </c>
      <c r="I488" s="133" t="s">
        <v>74</v>
      </c>
      <c r="J488" s="136">
        <v>1583222.1820707603</v>
      </c>
      <c r="K488" s="98"/>
    </row>
    <row r="489" spans="1:11" x14ac:dyDescent="0.3">
      <c r="A489" s="127" t="s">
        <v>78</v>
      </c>
      <c r="B489" s="128" t="s">
        <v>49</v>
      </c>
      <c r="C489" s="128" t="s">
        <v>52</v>
      </c>
      <c r="D489" s="129">
        <v>41640</v>
      </c>
      <c r="E489" s="130">
        <f t="shared" si="10"/>
        <v>1</v>
      </c>
      <c r="F489" s="130" t="s">
        <v>50</v>
      </c>
      <c r="G489" s="128" t="s">
        <v>72</v>
      </c>
      <c r="H489" s="128" t="s">
        <v>75</v>
      </c>
      <c r="I489" s="128" t="s">
        <v>74</v>
      </c>
      <c r="J489" s="131">
        <v>2185449.6683400148</v>
      </c>
      <c r="K489" s="98"/>
    </row>
    <row r="490" spans="1:11" x14ac:dyDescent="0.3">
      <c r="A490" s="132" t="s">
        <v>78</v>
      </c>
      <c r="B490" s="133" t="s">
        <v>49</v>
      </c>
      <c r="C490" s="133" t="s">
        <v>52</v>
      </c>
      <c r="D490" s="134">
        <v>41671</v>
      </c>
      <c r="E490" s="135">
        <f t="shared" si="10"/>
        <v>2</v>
      </c>
      <c r="F490" s="135" t="s">
        <v>50</v>
      </c>
      <c r="G490" s="133" t="s">
        <v>72</v>
      </c>
      <c r="H490" s="133" t="s">
        <v>75</v>
      </c>
      <c r="I490" s="133" t="s">
        <v>74</v>
      </c>
      <c r="J490" s="136">
        <v>1908874.1661135301</v>
      </c>
      <c r="K490" s="98"/>
    </row>
    <row r="491" spans="1:11" x14ac:dyDescent="0.3">
      <c r="A491" s="127" t="s">
        <v>78</v>
      </c>
      <c r="B491" s="128" t="s">
        <v>49</v>
      </c>
      <c r="C491" s="128" t="s">
        <v>52</v>
      </c>
      <c r="D491" s="129">
        <v>41699</v>
      </c>
      <c r="E491" s="130">
        <f t="shared" si="10"/>
        <v>3</v>
      </c>
      <c r="F491" s="130" t="s">
        <v>50</v>
      </c>
      <c r="G491" s="128" t="s">
        <v>72</v>
      </c>
      <c r="H491" s="128" t="s">
        <v>75</v>
      </c>
      <c r="I491" s="128" t="s">
        <v>74</v>
      </c>
      <c r="J491" s="131">
        <v>2172232.0198028446</v>
      </c>
      <c r="K491" s="98"/>
    </row>
    <row r="492" spans="1:11" x14ac:dyDescent="0.3">
      <c r="A492" s="132" t="s">
        <v>78</v>
      </c>
      <c r="B492" s="133" t="s">
        <v>49</v>
      </c>
      <c r="C492" s="133" t="s">
        <v>52</v>
      </c>
      <c r="D492" s="134">
        <v>41730</v>
      </c>
      <c r="E492" s="135">
        <f t="shared" si="10"/>
        <v>4</v>
      </c>
      <c r="F492" s="135" t="s">
        <v>50</v>
      </c>
      <c r="G492" s="133" t="s">
        <v>72</v>
      </c>
      <c r="H492" s="133" t="s">
        <v>75</v>
      </c>
      <c r="I492" s="133" t="s">
        <v>74</v>
      </c>
      <c r="J492" s="136">
        <v>1578698.4052564728</v>
      </c>
      <c r="K492" s="98"/>
    </row>
    <row r="493" spans="1:11" x14ac:dyDescent="0.3">
      <c r="A493" s="127" t="s">
        <v>78</v>
      </c>
      <c r="B493" s="128" t="s">
        <v>49</v>
      </c>
      <c r="C493" s="128" t="s">
        <v>52</v>
      </c>
      <c r="D493" s="129">
        <v>41760</v>
      </c>
      <c r="E493" s="130">
        <f t="shared" si="10"/>
        <v>5</v>
      </c>
      <c r="F493" s="130" t="s">
        <v>50</v>
      </c>
      <c r="G493" s="128" t="s">
        <v>72</v>
      </c>
      <c r="H493" s="128" t="s">
        <v>75</v>
      </c>
      <c r="I493" s="128" t="s">
        <v>74</v>
      </c>
      <c r="J493" s="131">
        <v>1427519.7588170748</v>
      </c>
      <c r="K493" s="98"/>
    </row>
    <row r="494" spans="1:11" x14ac:dyDescent="0.3">
      <c r="A494" s="132" t="s">
        <v>78</v>
      </c>
      <c r="B494" s="133" t="s">
        <v>49</v>
      </c>
      <c r="C494" s="133" t="s">
        <v>52</v>
      </c>
      <c r="D494" s="134">
        <v>41791</v>
      </c>
      <c r="E494" s="135">
        <f t="shared" si="10"/>
        <v>6</v>
      </c>
      <c r="F494" s="135" t="s">
        <v>50</v>
      </c>
      <c r="G494" s="133" t="s">
        <v>72</v>
      </c>
      <c r="H494" s="133" t="s">
        <v>75</v>
      </c>
      <c r="I494" s="133" t="s">
        <v>74</v>
      </c>
      <c r="J494" s="136">
        <v>1514114.6389280451</v>
      </c>
      <c r="K494" s="98"/>
    </row>
    <row r="495" spans="1:11" x14ac:dyDescent="0.3">
      <c r="A495" s="127" t="s">
        <v>78</v>
      </c>
      <c r="B495" s="128" t="s">
        <v>49</v>
      </c>
      <c r="C495" s="128" t="s">
        <v>52</v>
      </c>
      <c r="D495" s="129">
        <v>41456</v>
      </c>
      <c r="E495" s="130">
        <f t="shared" si="10"/>
        <v>7</v>
      </c>
      <c r="F495" s="130" t="s">
        <v>50</v>
      </c>
      <c r="G495" s="128" t="s">
        <v>76</v>
      </c>
      <c r="H495" s="128" t="s">
        <v>73</v>
      </c>
      <c r="I495" s="128" t="s">
        <v>74</v>
      </c>
      <c r="J495" s="131">
        <v>572721.43503440253</v>
      </c>
      <c r="K495" s="98"/>
    </row>
    <row r="496" spans="1:11" x14ac:dyDescent="0.3">
      <c r="A496" s="132" t="s">
        <v>78</v>
      </c>
      <c r="B496" s="133" t="s">
        <v>49</v>
      </c>
      <c r="C496" s="133" t="s">
        <v>52</v>
      </c>
      <c r="D496" s="134">
        <v>41487</v>
      </c>
      <c r="E496" s="135">
        <f t="shared" si="10"/>
        <v>8</v>
      </c>
      <c r="F496" s="135" t="s">
        <v>50</v>
      </c>
      <c r="G496" s="133" t="s">
        <v>76</v>
      </c>
      <c r="H496" s="133" t="s">
        <v>73</v>
      </c>
      <c r="I496" s="133" t="s">
        <v>74</v>
      </c>
      <c r="J496" s="136">
        <v>553259.36107870308</v>
      </c>
      <c r="K496" s="98"/>
    </row>
    <row r="497" spans="1:11" x14ac:dyDescent="0.3">
      <c r="A497" s="127" t="s">
        <v>78</v>
      </c>
      <c r="B497" s="128" t="s">
        <v>49</v>
      </c>
      <c r="C497" s="128" t="s">
        <v>52</v>
      </c>
      <c r="D497" s="129">
        <v>41518</v>
      </c>
      <c r="E497" s="130">
        <f t="shared" si="10"/>
        <v>9</v>
      </c>
      <c r="F497" s="130" t="s">
        <v>50</v>
      </c>
      <c r="G497" s="128" t="s">
        <v>76</v>
      </c>
      <c r="H497" s="128" t="s">
        <v>73</v>
      </c>
      <c r="I497" s="128" t="s">
        <v>74</v>
      </c>
      <c r="J497" s="131">
        <v>488663.53557713993</v>
      </c>
      <c r="K497" s="98"/>
    </row>
    <row r="498" spans="1:11" x14ac:dyDescent="0.3">
      <c r="A498" s="132" t="s">
        <v>78</v>
      </c>
      <c r="B498" s="133" t="s">
        <v>49</v>
      </c>
      <c r="C498" s="133" t="s">
        <v>52</v>
      </c>
      <c r="D498" s="134">
        <v>41548</v>
      </c>
      <c r="E498" s="135">
        <f t="shared" si="10"/>
        <v>10</v>
      </c>
      <c r="F498" s="135" t="s">
        <v>50</v>
      </c>
      <c r="G498" s="133" t="s">
        <v>76</v>
      </c>
      <c r="H498" s="133" t="s">
        <v>73</v>
      </c>
      <c r="I498" s="133" t="s">
        <v>74</v>
      </c>
      <c r="J498" s="136">
        <v>489975.02124432393</v>
      </c>
      <c r="K498" s="98"/>
    </row>
    <row r="499" spans="1:11" x14ac:dyDescent="0.3">
      <c r="A499" s="127" t="s">
        <v>78</v>
      </c>
      <c r="B499" s="128" t="s">
        <v>49</v>
      </c>
      <c r="C499" s="128" t="s">
        <v>52</v>
      </c>
      <c r="D499" s="129">
        <v>41579</v>
      </c>
      <c r="E499" s="130">
        <f t="shared" si="10"/>
        <v>11</v>
      </c>
      <c r="F499" s="130" t="s">
        <v>50</v>
      </c>
      <c r="G499" s="128" t="s">
        <v>76</v>
      </c>
      <c r="H499" s="128" t="s">
        <v>73</v>
      </c>
      <c r="I499" s="128" t="s">
        <v>74</v>
      </c>
      <c r="J499" s="131">
        <v>529133.37097590195</v>
      </c>
      <c r="K499" s="98"/>
    </row>
    <row r="500" spans="1:11" x14ac:dyDescent="0.3">
      <c r="A500" s="132" t="s">
        <v>78</v>
      </c>
      <c r="B500" s="133" t="s">
        <v>49</v>
      </c>
      <c r="C500" s="133" t="s">
        <v>52</v>
      </c>
      <c r="D500" s="134">
        <v>41609</v>
      </c>
      <c r="E500" s="135">
        <f t="shared" si="10"/>
        <v>12</v>
      </c>
      <c r="F500" s="135" t="s">
        <v>50</v>
      </c>
      <c r="G500" s="133" t="s">
        <v>76</v>
      </c>
      <c r="H500" s="133" t="s">
        <v>73</v>
      </c>
      <c r="I500" s="133" t="s">
        <v>74</v>
      </c>
      <c r="J500" s="136">
        <v>548346.99718814401</v>
      </c>
      <c r="K500" s="98"/>
    </row>
    <row r="501" spans="1:11" x14ac:dyDescent="0.3">
      <c r="A501" s="127" t="s">
        <v>78</v>
      </c>
      <c r="B501" s="128" t="s">
        <v>49</v>
      </c>
      <c r="C501" s="128" t="s">
        <v>52</v>
      </c>
      <c r="D501" s="129">
        <v>41640</v>
      </c>
      <c r="E501" s="130">
        <f t="shared" si="10"/>
        <v>1</v>
      </c>
      <c r="F501" s="130" t="s">
        <v>50</v>
      </c>
      <c r="G501" s="128" t="s">
        <v>76</v>
      </c>
      <c r="H501" s="128" t="s">
        <v>73</v>
      </c>
      <c r="I501" s="128" t="s">
        <v>74</v>
      </c>
      <c r="J501" s="131">
        <v>708180.8798732165</v>
      </c>
      <c r="K501" s="98"/>
    </row>
    <row r="502" spans="1:11" x14ac:dyDescent="0.3">
      <c r="A502" s="132" t="s">
        <v>78</v>
      </c>
      <c r="B502" s="133" t="s">
        <v>49</v>
      </c>
      <c r="C502" s="133" t="s">
        <v>52</v>
      </c>
      <c r="D502" s="134">
        <v>41671</v>
      </c>
      <c r="E502" s="135">
        <f t="shared" si="10"/>
        <v>2</v>
      </c>
      <c r="F502" s="135" t="s">
        <v>50</v>
      </c>
      <c r="G502" s="133" t="s">
        <v>76</v>
      </c>
      <c r="H502" s="133" t="s">
        <v>73</v>
      </c>
      <c r="I502" s="133" t="s">
        <v>74</v>
      </c>
      <c r="J502" s="136">
        <v>640010.83732324198</v>
      </c>
      <c r="K502" s="98"/>
    </row>
    <row r="503" spans="1:11" x14ac:dyDescent="0.3">
      <c r="A503" s="127" t="s">
        <v>78</v>
      </c>
      <c r="B503" s="128" t="s">
        <v>49</v>
      </c>
      <c r="C503" s="128" t="s">
        <v>52</v>
      </c>
      <c r="D503" s="129">
        <v>41699</v>
      </c>
      <c r="E503" s="130">
        <f t="shared" si="10"/>
        <v>3</v>
      </c>
      <c r="F503" s="130" t="s">
        <v>50</v>
      </c>
      <c r="G503" s="128" t="s">
        <v>76</v>
      </c>
      <c r="H503" s="128" t="s">
        <v>73</v>
      </c>
      <c r="I503" s="128" t="s">
        <v>74</v>
      </c>
      <c r="J503" s="131">
        <v>667459.8386969011</v>
      </c>
      <c r="K503" s="98"/>
    </row>
    <row r="504" spans="1:11" x14ac:dyDescent="0.3">
      <c r="A504" s="132" t="s">
        <v>78</v>
      </c>
      <c r="B504" s="133" t="s">
        <v>49</v>
      </c>
      <c r="C504" s="133" t="s">
        <v>52</v>
      </c>
      <c r="D504" s="134">
        <v>41730</v>
      </c>
      <c r="E504" s="135">
        <f t="shared" si="10"/>
        <v>4</v>
      </c>
      <c r="F504" s="135" t="s">
        <v>50</v>
      </c>
      <c r="G504" s="133" t="s">
        <v>76</v>
      </c>
      <c r="H504" s="133" t="s">
        <v>73</v>
      </c>
      <c r="I504" s="133" t="s">
        <v>74</v>
      </c>
      <c r="J504" s="136">
        <v>522776.70462318265</v>
      </c>
      <c r="K504" s="98"/>
    </row>
    <row r="505" spans="1:11" x14ac:dyDescent="0.3">
      <c r="A505" s="127" t="s">
        <v>78</v>
      </c>
      <c r="B505" s="128" t="s">
        <v>49</v>
      </c>
      <c r="C505" s="128" t="s">
        <v>52</v>
      </c>
      <c r="D505" s="129">
        <v>41760</v>
      </c>
      <c r="E505" s="130">
        <f t="shared" si="10"/>
        <v>5</v>
      </c>
      <c r="F505" s="130" t="s">
        <v>50</v>
      </c>
      <c r="G505" s="128" t="s">
        <v>76</v>
      </c>
      <c r="H505" s="128" t="s">
        <v>73</v>
      </c>
      <c r="I505" s="128" t="s">
        <v>74</v>
      </c>
      <c r="J505" s="131">
        <v>512724.28996642696</v>
      </c>
      <c r="K505" s="98"/>
    </row>
    <row r="506" spans="1:11" x14ac:dyDescent="0.3">
      <c r="A506" s="132" t="s">
        <v>78</v>
      </c>
      <c r="B506" s="133" t="s">
        <v>49</v>
      </c>
      <c r="C506" s="133" t="s">
        <v>52</v>
      </c>
      <c r="D506" s="134">
        <v>41791</v>
      </c>
      <c r="E506" s="135">
        <f t="shared" si="10"/>
        <v>6</v>
      </c>
      <c r="F506" s="135" t="s">
        <v>50</v>
      </c>
      <c r="G506" s="133" t="s">
        <v>76</v>
      </c>
      <c r="H506" s="133" t="s">
        <v>73</v>
      </c>
      <c r="I506" s="133" t="s">
        <v>74</v>
      </c>
      <c r="J506" s="136">
        <v>505076.6478049407</v>
      </c>
      <c r="K506" s="98"/>
    </row>
    <row r="507" spans="1:11" x14ac:dyDescent="0.3">
      <c r="A507" s="127" t="s">
        <v>78</v>
      </c>
      <c r="B507" s="128" t="s">
        <v>49</v>
      </c>
      <c r="C507" s="128" t="s">
        <v>52</v>
      </c>
      <c r="D507" s="129">
        <v>41456</v>
      </c>
      <c r="E507" s="130">
        <f t="shared" si="10"/>
        <v>7</v>
      </c>
      <c r="F507" s="130" t="s">
        <v>50</v>
      </c>
      <c r="G507" s="128" t="s">
        <v>76</v>
      </c>
      <c r="H507" s="128" t="s">
        <v>75</v>
      </c>
      <c r="I507" s="128" t="s">
        <v>74</v>
      </c>
      <c r="J507" s="131">
        <v>951843.45208066003</v>
      </c>
      <c r="K507" s="98"/>
    </row>
    <row r="508" spans="1:11" x14ac:dyDescent="0.3">
      <c r="A508" s="132" t="s">
        <v>78</v>
      </c>
      <c r="B508" s="133" t="s">
        <v>49</v>
      </c>
      <c r="C508" s="133" t="s">
        <v>52</v>
      </c>
      <c r="D508" s="134">
        <v>41487</v>
      </c>
      <c r="E508" s="135">
        <f t="shared" si="10"/>
        <v>8</v>
      </c>
      <c r="F508" s="135" t="s">
        <v>50</v>
      </c>
      <c r="G508" s="133" t="s">
        <v>76</v>
      </c>
      <c r="H508" s="133" t="s">
        <v>75</v>
      </c>
      <c r="I508" s="133" t="s">
        <v>74</v>
      </c>
      <c r="J508" s="136">
        <v>948078.62865493121</v>
      </c>
      <c r="K508" s="98"/>
    </row>
    <row r="509" spans="1:11" x14ac:dyDescent="0.3">
      <c r="A509" s="127" t="s">
        <v>78</v>
      </c>
      <c r="B509" s="128" t="s">
        <v>49</v>
      </c>
      <c r="C509" s="128" t="s">
        <v>52</v>
      </c>
      <c r="D509" s="129">
        <v>41518</v>
      </c>
      <c r="E509" s="130">
        <f t="shared" si="10"/>
        <v>9</v>
      </c>
      <c r="F509" s="130" t="s">
        <v>50</v>
      </c>
      <c r="G509" s="128" t="s">
        <v>76</v>
      </c>
      <c r="H509" s="128" t="s">
        <v>75</v>
      </c>
      <c r="I509" s="128" t="s">
        <v>74</v>
      </c>
      <c r="J509" s="131">
        <v>839638.14718028437</v>
      </c>
      <c r="K509" s="98"/>
    </row>
    <row r="510" spans="1:11" x14ac:dyDescent="0.3">
      <c r="A510" s="132" t="s">
        <v>78</v>
      </c>
      <c r="B510" s="133" t="s">
        <v>49</v>
      </c>
      <c r="C510" s="133" t="s">
        <v>52</v>
      </c>
      <c r="D510" s="134">
        <v>41548</v>
      </c>
      <c r="E510" s="135">
        <f t="shared" si="10"/>
        <v>10</v>
      </c>
      <c r="F510" s="135" t="s">
        <v>50</v>
      </c>
      <c r="G510" s="133" t="s">
        <v>76</v>
      </c>
      <c r="H510" s="133" t="s">
        <v>75</v>
      </c>
      <c r="I510" s="133" t="s">
        <v>74</v>
      </c>
      <c r="J510" s="136">
        <v>837761.61547412642</v>
      </c>
      <c r="K510" s="98"/>
    </row>
    <row r="511" spans="1:11" x14ac:dyDescent="0.3">
      <c r="A511" s="127" t="s">
        <v>78</v>
      </c>
      <c r="B511" s="128" t="s">
        <v>49</v>
      </c>
      <c r="C511" s="128" t="s">
        <v>52</v>
      </c>
      <c r="D511" s="129">
        <v>41579</v>
      </c>
      <c r="E511" s="130">
        <f t="shared" si="10"/>
        <v>11</v>
      </c>
      <c r="F511" s="130" t="s">
        <v>50</v>
      </c>
      <c r="G511" s="128" t="s">
        <v>76</v>
      </c>
      <c r="H511" s="128" t="s">
        <v>75</v>
      </c>
      <c r="I511" s="128" t="s">
        <v>74</v>
      </c>
      <c r="J511" s="131">
        <v>825905.84054225881</v>
      </c>
      <c r="K511" s="98"/>
    </row>
    <row r="512" spans="1:11" x14ac:dyDescent="0.3">
      <c r="A512" s="132" t="s">
        <v>78</v>
      </c>
      <c r="B512" s="133" t="s">
        <v>49</v>
      </c>
      <c r="C512" s="133" t="s">
        <v>52</v>
      </c>
      <c r="D512" s="134">
        <v>41609</v>
      </c>
      <c r="E512" s="135">
        <f t="shared" si="10"/>
        <v>12</v>
      </c>
      <c r="F512" s="135" t="s">
        <v>50</v>
      </c>
      <c r="G512" s="133" t="s">
        <v>76</v>
      </c>
      <c r="H512" s="133" t="s">
        <v>75</v>
      </c>
      <c r="I512" s="133" t="s">
        <v>74</v>
      </c>
      <c r="J512" s="136">
        <v>862303.26656136638</v>
      </c>
      <c r="K512" s="98"/>
    </row>
    <row r="513" spans="1:11" x14ac:dyDescent="0.3">
      <c r="A513" s="127" t="s">
        <v>78</v>
      </c>
      <c r="B513" s="128" t="s">
        <v>49</v>
      </c>
      <c r="C513" s="128" t="s">
        <v>52</v>
      </c>
      <c r="D513" s="129">
        <v>41640</v>
      </c>
      <c r="E513" s="130">
        <f t="shared" si="10"/>
        <v>1</v>
      </c>
      <c r="F513" s="130" t="s">
        <v>50</v>
      </c>
      <c r="G513" s="128" t="s">
        <v>76</v>
      </c>
      <c r="H513" s="128" t="s">
        <v>75</v>
      </c>
      <c r="I513" s="128" t="s">
        <v>74</v>
      </c>
      <c r="J513" s="131">
        <v>1253846.7036352013</v>
      </c>
      <c r="K513" s="98"/>
    </row>
    <row r="514" spans="1:11" x14ac:dyDescent="0.3">
      <c r="A514" s="132" t="s">
        <v>78</v>
      </c>
      <c r="B514" s="133" t="s">
        <v>49</v>
      </c>
      <c r="C514" s="133" t="s">
        <v>52</v>
      </c>
      <c r="D514" s="134">
        <v>41671</v>
      </c>
      <c r="E514" s="135">
        <f t="shared" si="10"/>
        <v>2</v>
      </c>
      <c r="F514" s="135" t="s">
        <v>50</v>
      </c>
      <c r="G514" s="133" t="s">
        <v>76</v>
      </c>
      <c r="H514" s="133" t="s">
        <v>75</v>
      </c>
      <c r="I514" s="133" t="s">
        <v>74</v>
      </c>
      <c r="J514" s="136">
        <v>1118819.7752297593</v>
      </c>
      <c r="K514" s="98"/>
    </row>
    <row r="515" spans="1:11" x14ac:dyDescent="0.3">
      <c r="A515" s="127" t="s">
        <v>78</v>
      </c>
      <c r="B515" s="128" t="s">
        <v>49</v>
      </c>
      <c r="C515" s="128" t="s">
        <v>52</v>
      </c>
      <c r="D515" s="129">
        <v>41699</v>
      </c>
      <c r="E515" s="130">
        <f t="shared" si="10"/>
        <v>3</v>
      </c>
      <c r="F515" s="130" t="s">
        <v>50</v>
      </c>
      <c r="G515" s="128" t="s">
        <v>76</v>
      </c>
      <c r="H515" s="128" t="s">
        <v>75</v>
      </c>
      <c r="I515" s="128" t="s">
        <v>74</v>
      </c>
      <c r="J515" s="131">
        <v>1243211.3255661349</v>
      </c>
      <c r="K515" s="98"/>
    </row>
    <row r="516" spans="1:11" x14ac:dyDescent="0.3">
      <c r="A516" s="132" t="s">
        <v>78</v>
      </c>
      <c r="B516" s="133" t="s">
        <v>49</v>
      </c>
      <c r="C516" s="133" t="s">
        <v>52</v>
      </c>
      <c r="D516" s="134">
        <v>41730</v>
      </c>
      <c r="E516" s="135">
        <f t="shared" si="10"/>
        <v>4</v>
      </c>
      <c r="F516" s="135" t="s">
        <v>50</v>
      </c>
      <c r="G516" s="133" t="s">
        <v>76</v>
      </c>
      <c r="H516" s="133" t="s">
        <v>75</v>
      </c>
      <c r="I516" s="133" t="s">
        <v>74</v>
      </c>
      <c r="J516" s="136">
        <v>873553.17312709882</v>
      </c>
      <c r="K516" s="98"/>
    </row>
    <row r="517" spans="1:11" x14ac:dyDescent="0.3">
      <c r="A517" s="127" t="s">
        <v>78</v>
      </c>
      <c r="B517" s="128" t="s">
        <v>49</v>
      </c>
      <c r="C517" s="128" t="s">
        <v>52</v>
      </c>
      <c r="D517" s="129">
        <v>41760</v>
      </c>
      <c r="E517" s="130">
        <f t="shared" si="10"/>
        <v>5</v>
      </c>
      <c r="F517" s="130" t="s">
        <v>50</v>
      </c>
      <c r="G517" s="128" t="s">
        <v>76</v>
      </c>
      <c r="H517" s="128" t="s">
        <v>75</v>
      </c>
      <c r="I517" s="128" t="s">
        <v>74</v>
      </c>
      <c r="J517" s="131">
        <v>904225.09532840759</v>
      </c>
      <c r="K517" s="98"/>
    </row>
    <row r="518" spans="1:11" x14ac:dyDescent="0.3">
      <c r="A518" s="132" t="s">
        <v>78</v>
      </c>
      <c r="B518" s="133" t="s">
        <v>49</v>
      </c>
      <c r="C518" s="133" t="s">
        <v>52</v>
      </c>
      <c r="D518" s="134">
        <v>41791</v>
      </c>
      <c r="E518" s="135">
        <f t="shared" si="10"/>
        <v>6</v>
      </c>
      <c r="F518" s="135" t="s">
        <v>50</v>
      </c>
      <c r="G518" s="133" t="s">
        <v>76</v>
      </c>
      <c r="H518" s="133" t="s">
        <v>75</v>
      </c>
      <c r="I518" s="133" t="s">
        <v>74</v>
      </c>
      <c r="J518" s="136">
        <v>871415.10053497902</v>
      </c>
      <c r="K518" s="98"/>
    </row>
    <row r="519" spans="1:11" x14ac:dyDescent="0.3">
      <c r="A519" s="127" t="s">
        <v>78</v>
      </c>
      <c r="B519" s="128" t="s">
        <v>49</v>
      </c>
      <c r="C519" s="128" t="s">
        <v>52</v>
      </c>
      <c r="D519" s="129">
        <v>41456</v>
      </c>
      <c r="E519" s="130">
        <f t="shared" si="10"/>
        <v>7</v>
      </c>
      <c r="F519" s="130" t="s">
        <v>50</v>
      </c>
      <c r="G519" s="128" t="s">
        <v>77</v>
      </c>
      <c r="H519" s="128" t="s">
        <v>73</v>
      </c>
      <c r="I519" s="128" t="s">
        <v>74</v>
      </c>
      <c r="J519" s="131">
        <v>1297406.74054068</v>
      </c>
      <c r="K519" s="98"/>
    </row>
    <row r="520" spans="1:11" x14ac:dyDescent="0.3">
      <c r="A520" s="132" t="s">
        <v>78</v>
      </c>
      <c r="B520" s="133" t="s">
        <v>49</v>
      </c>
      <c r="C520" s="133" t="s">
        <v>52</v>
      </c>
      <c r="D520" s="134">
        <v>41487</v>
      </c>
      <c r="E520" s="135">
        <f t="shared" si="10"/>
        <v>8</v>
      </c>
      <c r="F520" s="135" t="s">
        <v>50</v>
      </c>
      <c r="G520" s="133" t="s">
        <v>77</v>
      </c>
      <c r="H520" s="133" t="s">
        <v>73</v>
      </c>
      <c r="I520" s="133" t="s">
        <v>74</v>
      </c>
      <c r="J520" s="136">
        <v>1246732.403197204</v>
      </c>
      <c r="K520" s="98"/>
    </row>
    <row r="521" spans="1:11" x14ac:dyDescent="0.3">
      <c r="A521" s="127" t="s">
        <v>78</v>
      </c>
      <c r="B521" s="128" t="s">
        <v>49</v>
      </c>
      <c r="C521" s="128" t="s">
        <v>52</v>
      </c>
      <c r="D521" s="129">
        <v>41518</v>
      </c>
      <c r="E521" s="130">
        <f t="shared" si="10"/>
        <v>9</v>
      </c>
      <c r="F521" s="130" t="s">
        <v>50</v>
      </c>
      <c r="G521" s="128" t="s">
        <v>77</v>
      </c>
      <c r="H521" s="128" t="s">
        <v>73</v>
      </c>
      <c r="I521" s="128" t="s">
        <v>74</v>
      </c>
      <c r="J521" s="131">
        <v>1261003.9380338399</v>
      </c>
      <c r="K521" s="98"/>
    </row>
    <row r="522" spans="1:11" x14ac:dyDescent="0.3">
      <c r="A522" s="132" t="s">
        <v>78</v>
      </c>
      <c r="B522" s="133" t="s">
        <v>49</v>
      </c>
      <c r="C522" s="133" t="s">
        <v>52</v>
      </c>
      <c r="D522" s="134">
        <v>41548</v>
      </c>
      <c r="E522" s="135">
        <f t="shared" si="10"/>
        <v>10</v>
      </c>
      <c r="F522" s="135" t="s">
        <v>50</v>
      </c>
      <c r="G522" s="133" t="s">
        <v>77</v>
      </c>
      <c r="H522" s="133" t="s">
        <v>73</v>
      </c>
      <c r="I522" s="133" t="s">
        <v>74</v>
      </c>
      <c r="J522" s="136">
        <v>1179821.26796688</v>
      </c>
      <c r="K522" s="98"/>
    </row>
    <row r="523" spans="1:11" x14ac:dyDescent="0.3">
      <c r="A523" s="127" t="s">
        <v>78</v>
      </c>
      <c r="B523" s="128" t="s">
        <v>49</v>
      </c>
      <c r="C523" s="128" t="s">
        <v>52</v>
      </c>
      <c r="D523" s="129">
        <v>41579</v>
      </c>
      <c r="E523" s="130">
        <f t="shared" si="10"/>
        <v>11</v>
      </c>
      <c r="F523" s="130" t="s">
        <v>50</v>
      </c>
      <c r="G523" s="128" t="s">
        <v>77</v>
      </c>
      <c r="H523" s="128" t="s">
        <v>73</v>
      </c>
      <c r="I523" s="128" t="s">
        <v>74</v>
      </c>
      <c r="J523" s="131">
        <v>1225043.3422285519</v>
      </c>
      <c r="K523" s="98"/>
    </row>
    <row r="524" spans="1:11" x14ac:dyDescent="0.3">
      <c r="A524" s="132" t="s">
        <v>78</v>
      </c>
      <c r="B524" s="133" t="s">
        <v>49</v>
      </c>
      <c r="C524" s="133" t="s">
        <v>52</v>
      </c>
      <c r="D524" s="134">
        <v>41609</v>
      </c>
      <c r="E524" s="135">
        <f t="shared" si="10"/>
        <v>12</v>
      </c>
      <c r="F524" s="135" t="s">
        <v>50</v>
      </c>
      <c r="G524" s="133" t="s">
        <v>77</v>
      </c>
      <c r="H524" s="133" t="s">
        <v>73</v>
      </c>
      <c r="I524" s="133" t="s">
        <v>74</v>
      </c>
      <c r="J524" s="136">
        <v>1129962.8956686843</v>
      </c>
      <c r="K524" s="98"/>
    </row>
    <row r="525" spans="1:11" x14ac:dyDescent="0.3">
      <c r="A525" s="127" t="s">
        <v>78</v>
      </c>
      <c r="B525" s="128" t="s">
        <v>49</v>
      </c>
      <c r="C525" s="128" t="s">
        <v>52</v>
      </c>
      <c r="D525" s="129">
        <v>41640</v>
      </c>
      <c r="E525" s="130">
        <f t="shared" si="10"/>
        <v>1</v>
      </c>
      <c r="F525" s="130" t="s">
        <v>50</v>
      </c>
      <c r="G525" s="128" t="s">
        <v>77</v>
      </c>
      <c r="H525" s="128" t="s">
        <v>73</v>
      </c>
      <c r="I525" s="128" t="s">
        <v>74</v>
      </c>
      <c r="J525" s="131">
        <v>1834971.6304940018</v>
      </c>
      <c r="K525" s="98"/>
    </row>
    <row r="526" spans="1:11" x14ac:dyDescent="0.3">
      <c r="A526" s="132" t="s">
        <v>78</v>
      </c>
      <c r="B526" s="133" t="s">
        <v>49</v>
      </c>
      <c r="C526" s="133" t="s">
        <v>52</v>
      </c>
      <c r="D526" s="134">
        <v>41671</v>
      </c>
      <c r="E526" s="135">
        <f t="shared" si="10"/>
        <v>2</v>
      </c>
      <c r="F526" s="135" t="s">
        <v>50</v>
      </c>
      <c r="G526" s="133" t="s">
        <v>77</v>
      </c>
      <c r="H526" s="133" t="s">
        <v>73</v>
      </c>
      <c r="I526" s="133" t="s">
        <v>74</v>
      </c>
      <c r="J526" s="136">
        <v>1482921.3921540482</v>
      </c>
      <c r="K526" s="98"/>
    </row>
    <row r="527" spans="1:11" x14ac:dyDescent="0.3">
      <c r="A527" s="127" t="s">
        <v>78</v>
      </c>
      <c r="B527" s="128" t="s">
        <v>49</v>
      </c>
      <c r="C527" s="128" t="s">
        <v>52</v>
      </c>
      <c r="D527" s="129">
        <v>41699</v>
      </c>
      <c r="E527" s="130">
        <f t="shared" si="10"/>
        <v>3</v>
      </c>
      <c r="F527" s="130" t="s">
        <v>50</v>
      </c>
      <c r="G527" s="128" t="s">
        <v>77</v>
      </c>
      <c r="H527" s="128" t="s">
        <v>73</v>
      </c>
      <c r="I527" s="128" t="s">
        <v>74</v>
      </c>
      <c r="J527" s="131">
        <v>1660344.4743205321</v>
      </c>
      <c r="K527" s="98"/>
    </row>
    <row r="528" spans="1:11" x14ac:dyDescent="0.3">
      <c r="A528" s="132" t="s">
        <v>78</v>
      </c>
      <c r="B528" s="133" t="s">
        <v>49</v>
      </c>
      <c r="C528" s="133" t="s">
        <v>52</v>
      </c>
      <c r="D528" s="134">
        <v>41730</v>
      </c>
      <c r="E528" s="135">
        <f t="shared" si="10"/>
        <v>4</v>
      </c>
      <c r="F528" s="135" t="s">
        <v>50</v>
      </c>
      <c r="G528" s="133" t="s">
        <v>77</v>
      </c>
      <c r="H528" s="133" t="s">
        <v>73</v>
      </c>
      <c r="I528" s="133" t="s">
        <v>74</v>
      </c>
      <c r="J528" s="136">
        <v>1113082.4783076462</v>
      </c>
      <c r="K528" s="98"/>
    </row>
    <row r="529" spans="1:11" x14ac:dyDescent="0.3">
      <c r="A529" s="127" t="s">
        <v>78</v>
      </c>
      <c r="B529" s="128" t="s">
        <v>49</v>
      </c>
      <c r="C529" s="128" t="s">
        <v>52</v>
      </c>
      <c r="D529" s="129">
        <v>41760</v>
      </c>
      <c r="E529" s="130">
        <f t="shared" si="10"/>
        <v>5</v>
      </c>
      <c r="F529" s="130" t="s">
        <v>50</v>
      </c>
      <c r="G529" s="128" t="s">
        <v>77</v>
      </c>
      <c r="H529" s="128" t="s">
        <v>73</v>
      </c>
      <c r="I529" s="128" t="s">
        <v>74</v>
      </c>
      <c r="J529" s="131">
        <v>1161768.9546225839</v>
      </c>
      <c r="K529" s="98"/>
    </row>
    <row r="530" spans="1:11" x14ac:dyDescent="0.3">
      <c r="A530" s="132" t="s">
        <v>78</v>
      </c>
      <c r="B530" s="133" t="s">
        <v>49</v>
      </c>
      <c r="C530" s="133" t="s">
        <v>52</v>
      </c>
      <c r="D530" s="134">
        <v>41791</v>
      </c>
      <c r="E530" s="135">
        <f t="shared" si="10"/>
        <v>6</v>
      </c>
      <c r="F530" s="135" t="s">
        <v>50</v>
      </c>
      <c r="G530" s="133" t="s">
        <v>77</v>
      </c>
      <c r="H530" s="133" t="s">
        <v>73</v>
      </c>
      <c r="I530" s="133" t="s">
        <v>74</v>
      </c>
      <c r="J530" s="136">
        <v>1224249.1339697081</v>
      </c>
      <c r="K530" s="98"/>
    </row>
    <row r="531" spans="1:11" x14ac:dyDescent="0.3">
      <c r="A531" s="127" t="s">
        <v>78</v>
      </c>
      <c r="B531" s="128" t="s">
        <v>49</v>
      </c>
      <c r="C531" s="128" t="s">
        <v>54</v>
      </c>
      <c r="D531" s="129">
        <v>41456</v>
      </c>
      <c r="E531" s="130">
        <f>MONTH(D531)</f>
        <v>7</v>
      </c>
      <c r="F531" s="130" t="s">
        <v>50</v>
      </c>
      <c r="G531" s="128" t="s">
        <v>72</v>
      </c>
      <c r="H531" s="128" t="s">
        <v>73</v>
      </c>
      <c r="I531" s="128" t="s">
        <v>74</v>
      </c>
      <c r="J531" s="131">
        <v>2439885.8439482502</v>
      </c>
      <c r="K531" s="98"/>
    </row>
    <row r="532" spans="1:11" x14ac:dyDescent="0.3">
      <c r="A532" s="132" t="s">
        <v>78</v>
      </c>
      <c r="B532" s="133" t="s">
        <v>49</v>
      </c>
      <c r="C532" s="133" t="s">
        <v>54</v>
      </c>
      <c r="D532" s="134">
        <v>41487</v>
      </c>
      <c r="E532" s="135">
        <f t="shared" ref="E532:E590" si="11">MONTH(D532)</f>
        <v>8</v>
      </c>
      <c r="F532" s="135" t="s">
        <v>50</v>
      </c>
      <c r="G532" s="133" t="s">
        <v>72</v>
      </c>
      <c r="H532" s="133" t="s">
        <v>73</v>
      </c>
      <c r="I532" s="133" t="s">
        <v>74</v>
      </c>
      <c r="J532" s="136">
        <v>2069958.7336024998</v>
      </c>
      <c r="K532" s="98"/>
    </row>
    <row r="533" spans="1:11" x14ac:dyDescent="0.3">
      <c r="A533" s="127" t="s">
        <v>78</v>
      </c>
      <c r="B533" s="128" t="s">
        <v>49</v>
      </c>
      <c r="C533" s="128" t="s">
        <v>54</v>
      </c>
      <c r="D533" s="129">
        <v>41518</v>
      </c>
      <c r="E533" s="130">
        <f t="shared" si="11"/>
        <v>9</v>
      </c>
      <c r="F533" s="130" t="s">
        <v>50</v>
      </c>
      <c r="G533" s="128" t="s">
        <v>72</v>
      </c>
      <c r="H533" s="128" t="s">
        <v>73</v>
      </c>
      <c r="I533" s="128" t="s">
        <v>74</v>
      </c>
      <c r="J533" s="131">
        <v>2209497.7676836252</v>
      </c>
      <c r="K533" s="98"/>
    </row>
    <row r="534" spans="1:11" x14ac:dyDescent="0.3">
      <c r="A534" s="132" t="s">
        <v>78</v>
      </c>
      <c r="B534" s="133" t="s">
        <v>49</v>
      </c>
      <c r="C534" s="133" t="s">
        <v>54</v>
      </c>
      <c r="D534" s="134">
        <v>41548</v>
      </c>
      <c r="E534" s="135">
        <f t="shared" si="11"/>
        <v>10</v>
      </c>
      <c r="F534" s="135" t="s">
        <v>50</v>
      </c>
      <c r="G534" s="133" t="s">
        <v>72</v>
      </c>
      <c r="H534" s="133" t="s">
        <v>73</v>
      </c>
      <c r="I534" s="133" t="s">
        <v>74</v>
      </c>
      <c r="J534" s="136">
        <v>2131961.0649809996</v>
      </c>
      <c r="K534" s="98"/>
    </row>
    <row r="535" spans="1:11" x14ac:dyDescent="0.3">
      <c r="A535" s="127" t="s">
        <v>78</v>
      </c>
      <c r="B535" s="128" t="s">
        <v>49</v>
      </c>
      <c r="C535" s="128" t="s">
        <v>54</v>
      </c>
      <c r="D535" s="129">
        <v>41579</v>
      </c>
      <c r="E535" s="130">
        <f t="shared" si="11"/>
        <v>11</v>
      </c>
      <c r="F535" s="130" t="s">
        <v>50</v>
      </c>
      <c r="G535" s="128" t="s">
        <v>72</v>
      </c>
      <c r="H535" s="128" t="s">
        <v>73</v>
      </c>
      <c r="I535" s="128" t="s">
        <v>74</v>
      </c>
      <c r="J535" s="131">
        <v>1933724.25794625</v>
      </c>
      <c r="K535" s="98"/>
    </row>
    <row r="536" spans="1:11" x14ac:dyDescent="0.3">
      <c r="A536" s="132" t="s">
        <v>78</v>
      </c>
      <c r="B536" s="133" t="s">
        <v>49</v>
      </c>
      <c r="C536" s="133" t="s">
        <v>54</v>
      </c>
      <c r="D536" s="134">
        <v>41609</v>
      </c>
      <c r="E536" s="135">
        <f t="shared" si="11"/>
        <v>12</v>
      </c>
      <c r="F536" s="135" t="s">
        <v>50</v>
      </c>
      <c r="G536" s="133" t="s">
        <v>72</v>
      </c>
      <c r="H536" s="133" t="s">
        <v>73</v>
      </c>
      <c r="I536" s="133" t="s">
        <v>74</v>
      </c>
      <c r="J536" s="136">
        <v>2147472.275895</v>
      </c>
      <c r="K536" s="98"/>
    </row>
    <row r="537" spans="1:11" x14ac:dyDescent="0.3">
      <c r="A537" s="127" t="s">
        <v>78</v>
      </c>
      <c r="B537" s="128" t="s">
        <v>49</v>
      </c>
      <c r="C537" s="128" t="s">
        <v>54</v>
      </c>
      <c r="D537" s="129">
        <v>41640</v>
      </c>
      <c r="E537" s="130">
        <f t="shared" si="11"/>
        <v>1</v>
      </c>
      <c r="F537" s="130" t="s">
        <v>50</v>
      </c>
      <c r="G537" s="128" t="s">
        <v>72</v>
      </c>
      <c r="H537" s="128" t="s">
        <v>73</v>
      </c>
      <c r="I537" s="128" t="s">
        <v>74</v>
      </c>
      <c r="J537" s="131">
        <v>2981782.90809</v>
      </c>
      <c r="K537" s="98"/>
    </row>
    <row r="538" spans="1:11" x14ac:dyDescent="0.3">
      <c r="A538" s="132" t="s">
        <v>78</v>
      </c>
      <c r="B538" s="133" t="s">
        <v>49</v>
      </c>
      <c r="C538" s="133" t="s">
        <v>54</v>
      </c>
      <c r="D538" s="134">
        <v>41671</v>
      </c>
      <c r="E538" s="135">
        <f t="shared" si="11"/>
        <v>2</v>
      </c>
      <c r="F538" s="135" t="s">
        <v>50</v>
      </c>
      <c r="G538" s="133" t="s">
        <v>72</v>
      </c>
      <c r="H538" s="133" t="s">
        <v>73</v>
      </c>
      <c r="I538" s="133" t="s">
        <v>74</v>
      </c>
      <c r="J538" s="136">
        <v>2090550.4084649999</v>
      </c>
      <c r="K538" s="98"/>
    </row>
    <row r="539" spans="1:11" x14ac:dyDescent="0.3">
      <c r="A539" s="127" t="s">
        <v>78</v>
      </c>
      <c r="B539" s="128" t="s">
        <v>49</v>
      </c>
      <c r="C539" s="128" t="s">
        <v>54</v>
      </c>
      <c r="D539" s="129">
        <v>41699</v>
      </c>
      <c r="E539" s="130">
        <f t="shared" si="11"/>
        <v>3</v>
      </c>
      <c r="F539" s="130" t="s">
        <v>50</v>
      </c>
      <c r="G539" s="128" t="s">
        <v>72</v>
      </c>
      <c r="H539" s="128" t="s">
        <v>73</v>
      </c>
      <c r="I539" s="128" t="s">
        <v>74</v>
      </c>
      <c r="J539" s="131">
        <v>2633205.7530198749</v>
      </c>
      <c r="K539" s="98"/>
    </row>
    <row r="540" spans="1:11" x14ac:dyDescent="0.3">
      <c r="A540" s="132" t="s">
        <v>78</v>
      </c>
      <c r="B540" s="133" t="s">
        <v>49</v>
      </c>
      <c r="C540" s="133" t="s">
        <v>54</v>
      </c>
      <c r="D540" s="134">
        <v>41730</v>
      </c>
      <c r="E540" s="135">
        <f t="shared" si="11"/>
        <v>4</v>
      </c>
      <c r="F540" s="135" t="s">
        <v>50</v>
      </c>
      <c r="G540" s="133" t="s">
        <v>72</v>
      </c>
      <c r="H540" s="133" t="s">
        <v>73</v>
      </c>
      <c r="I540" s="133" t="s">
        <v>74</v>
      </c>
      <c r="J540" s="136">
        <v>2356889.5272892499</v>
      </c>
      <c r="K540" s="98"/>
    </row>
    <row r="541" spans="1:11" x14ac:dyDescent="0.3">
      <c r="A541" s="127" t="s">
        <v>78</v>
      </c>
      <c r="B541" s="128" t="s">
        <v>49</v>
      </c>
      <c r="C541" s="128" t="s">
        <v>54</v>
      </c>
      <c r="D541" s="129">
        <v>41760</v>
      </c>
      <c r="E541" s="130">
        <f t="shared" si="11"/>
        <v>5</v>
      </c>
      <c r="F541" s="130" t="s">
        <v>50</v>
      </c>
      <c r="G541" s="128" t="s">
        <v>72</v>
      </c>
      <c r="H541" s="128" t="s">
        <v>73</v>
      </c>
      <c r="I541" s="128" t="s">
        <v>74</v>
      </c>
      <c r="J541" s="131">
        <v>2084390.0351099998</v>
      </c>
      <c r="K541" s="98"/>
    </row>
    <row r="542" spans="1:11" x14ac:dyDescent="0.3">
      <c r="A542" s="132" t="s">
        <v>78</v>
      </c>
      <c r="B542" s="133" t="s">
        <v>49</v>
      </c>
      <c r="C542" s="133" t="s">
        <v>54</v>
      </c>
      <c r="D542" s="134">
        <v>41791</v>
      </c>
      <c r="E542" s="135">
        <f t="shared" si="11"/>
        <v>6</v>
      </c>
      <c r="F542" s="135" t="s">
        <v>50</v>
      </c>
      <c r="G542" s="133" t="s">
        <v>72</v>
      </c>
      <c r="H542" s="133" t="s">
        <v>73</v>
      </c>
      <c r="I542" s="133" t="s">
        <v>74</v>
      </c>
      <c r="J542" s="136">
        <v>2138384.6289562499</v>
      </c>
      <c r="K542" s="98"/>
    </row>
    <row r="543" spans="1:11" x14ac:dyDescent="0.3">
      <c r="A543" s="127" t="s">
        <v>78</v>
      </c>
      <c r="B543" s="128" t="s">
        <v>49</v>
      </c>
      <c r="C543" s="128" t="s">
        <v>54</v>
      </c>
      <c r="D543" s="129">
        <v>41456</v>
      </c>
      <c r="E543" s="130">
        <f t="shared" si="11"/>
        <v>7</v>
      </c>
      <c r="F543" s="130" t="s">
        <v>50</v>
      </c>
      <c r="G543" s="128" t="s">
        <v>72</v>
      </c>
      <c r="H543" s="128" t="s">
        <v>75</v>
      </c>
      <c r="I543" s="128" t="s">
        <v>74</v>
      </c>
      <c r="J543" s="131">
        <v>5139211.1177422497</v>
      </c>
      <c r="K543" s="98"/>
    </row>
    <row r="544" spans="1:11" x14ac:dyDescent="0.3">
      <c r="A544" s="132" t="s">
        <v>78</v>
      </c>
      <c r="B544" s="133" t="s">
        <v>49</v>
      </c>
      <c r="C544" s="133" t="s">
        <v>54</v>
      </c>
      <c r="D544" s="134">
        <v>41487</v>
      </c>
      <c r="E544" s="135">
        <f t="shared" si="11"/>
        <v>8</v>
      </c>
      <c r="F544" s="135" t="s">
        <v>50</v>
      </c>
      <c r="G544" s="133" t="s">
        <v>72</v>
      </c>
      <c r="H544" s="133" t="s">
        <v>75</v>
      </c>
      <c r="I544" s="133" t="s">
        <v>74</v>
      </c>
      <c r="J544" s="136">
        <v>3946004.6255270001</v>
      </c>
      <c r="K544" s="98"/>
    </row>
    <row r="545" spans="1:11" x14ac:dyDescent="0.3">
      <c r="A545" s="127" t="s">
        <v>78</v>
      </c>
      <c r="B545" s="128" t="s">
        <v>49</v>
      </c>
      <c r="C545" s="128" t="s">
        <v>54</v>
      </c>
      <c r="D545" s="129">
        <v>41518</v>
      </c>
      <c r="E545" s="130">
        <f t="shared" si="11"/>
        <v>9</v>
      </c>
      <c r="F545" s="130" t="s">
        <v>50</v>
      </c>
      <c r="G545" s="128" t="s">
        <v>72</v>
      </c>
      <c r="H545" s="128" t="s">
        <v>75</v>
      </c>
      <c r="I545" s="128" t="s">
        <v>74</v>
      </c>
      <c r="J545" s="131">
        <v>4346383.9848317504</v>
      </c>
      <c r="K545" s="98"/>
    </row>
    <row r="546" spans="1:11" x14ac:dyDescent="0.3">
      <c r="A546" s="132" t="s">
        <v>78</v>
      </c>
      <c r="B546" s="133" t="s">
        <v>49</v>
      </c>
      <c r="C546" s="133" t="s">
        <v>54</v>
      </c>
      <c r="D546" s="134">
        <v>41548</v>
      </c>
      <c r="E546" s="135">
        <f t="shared" si="11"/>
        <v>10</v>
      </c>
      <c r="F546" s="135" t="s">
        <v>50</v>
      </c>
      <c r="G546" s="133" t="s">
        <v>72</v>
      </c>
      <c r="H546" s="133" t="s">
        <v>75</v>
      </c>
      <c r="I546" s="133" t="s">
        <v>74</v>
      </c>
      <c r="J546" s="136">
        <v>4282440.7928499999</v>
      </c>
      <c r="K546" s="98"/>
    </row>
    <row r="547" spans="1:11" x14ac:dyDescent="0.3">
      <c r="A547" s="127" t="s">
        <v>78</v>
      </c>
      <c r="B547" s="128" t="s">
        <v>49</v>
      </c>
      <c r="C547" s="128" t="s">
        <v>54</v>
      </c>
      <c r="D547" s="129">
        <v>41579</v>
      </c>
      <c r="E547" s="130">
        <f t="shared" si="11"/>
        <v>11</v>
      </c>
      <c r="F547" s="130" t="s">
        <v>50</v>
      </c>
      <c r="G547" s="128" t="s">
        <v>72</v>
      </c>
      <c r="H547" s="128" t="s">
        <v>75</v>
      </c>
      <c r="I547" s="128" t="s">
        <v>74</v>
      </c>
      <c r="J547" s="131">
        <v>4041128.2704065</v>
      </c>
      <c r="K547" s="98"/>
    </row>
    <row r="548" spans="1:11" x14ac:dyDescent="0.3">
      <c r="A548" s="132" t="s">
        <v>78</v>
      </c>
      <c r="B548" s="133" t="s">
        <v>49</v>
      </c>
      <c r="C548" s="133" t="s">
        <v>54</v>
      </c>
      <c r="D548" s="134">
        <v>41609</v>
      </c>
      <c r="E548" s="135">
        <f t="shared" si="11"/>
        <v>12</v>
      </c>
      <c r="F548" s="135" t="s">
        <v>50</v>
      </c>
      <c r="G548" s="133" t="s">
        <v>72</v>
      </c>
      <c r="H548" s="133" t="s">
        <v>75</v>
      </c>
      <c r="I548" s="133" t="s">
        <v>74</v>
      </c>
      <c r="J548" s="136">
        <v>4489049.242656</v>
      </c>
      <c r="K548" s="98"/>
    </row>
    <row r="549" spans="1:11" x14ac:dyDescent="0.3">
      <c r="A549" s="127" t="s">
        <v>78</v>
      </c>
      <c r="B549" s="128" t="s">
        <v>49</v>
      </c>
      <c r="C549" s="128" t="s">
        <v>54</v>
      </c>
      <c r="D549" s="129">
        <v>41640</v>
      </c>
      <c r="E549" s="130">
        <f t="shared" si="11"/>
        <v>1</v>
      </c>
      <c r="F549" s="130" t="s">
        <v>50</v>
      </c>
      <c r="G549" s="128" t="s">
        <v>72</v>
      </c>
      <c r="H549" s="128" t="s">
        <v>75</v>
      </c>
      <c r="I549" s="128" t="s">
        <v>74</v>
      </c>
      <c r="J549" s="131">
        <v>6198904.3672349993</v>
      </c>
      <c r="K549" s="98"/>
    </row>
    <row r="550" spans="1:11" x14ac:dyDescent="0.3">
      <c r="A550" s="132" t="s">
        <v>78</v>
      </c>
      <c r="B550" s="133" t="s">
        <v>49</v>
      </c>
      <c r="C550" s="133" t="s">
        <v>54</v>
      </c>
      <c r="D550" s="134">
        <v>41671</v>
      </c>
      <c r="E550" s="135">
        <f t="shared" si="11"/>
        <v>2</v>
      </c>
      <c r="F550" s="135" t="s">
        <v>50</v>
      </c>
      <c r="G550" s="133" t="s">
        <v>72</v>
      </c>
      <c r="H550" s="133" t="s">
        <v>75</v>
      </c>
      <c r="I550" s="133" t="s">
        <v>74</v>
      </c>
      <c r="J550" s="136">
        <v>4648888.2965024998</v>
      </c>
      <c r="K550" s="98"/>
    </row>
    <row r="551" spans="1:11" x14ac:dyDescent="0.3">
      <c r="A551" s="127" t="s">
        <v>78</v>
      </c>
      <c r="B551" s="128" t="s">
        <v>49</v>
      </c>
      <c r="C551" s="128" t="s">
        <v>54</v>
      </c>
      <c r="D551" s="129">
        <v>41699</v>
      </c>
      <c r="E551" s="130">
        <f t="shared" si="11"/>
        <v>3</v>
      </c>
      <c r="F551" s="130" t="s">
        <v>50</v>
      </c>
      <c r="G551" s="128" t="s">
        <v>72</v>
      </c>
      <c r="H551" s="128" t="s">
        <v>75</v>
      </c>
      <c r="I551" s="128" t="s">
        <v>74</v>
      </c>
      <c r="J551" s="131">
        <v>5898315.4044952495</v>
      </c>
      <c r="K551" s="98"/>
    </row>
    <row r="552" spans="1:11" x14ac:dyDescent="0.3">
      <c r="A552" s="132" t="s">
        <v>78</v>
      </c>
      <c r="B552" s="133" t="s">
        <v>49</v>
      </c>
      <c r="C552" s="133" t="s">
        <v>54</v>
      </c>
      <c r="D552" s="134">
        <v>41730</v>
      </c>
      <c r="E552" s="135">
        <f t="shared" si="11"/>
        <v>4</v>
      </c>
      <c r="F552" s="135" t="s">
        <v>50</v>
      </c>
      <c r="G552" s="133" t="s">
        <v>72</v>
      </c>
      <c r="H552" s="133" t="s">
        <v>75</v>
      </c>
      <c r="I552" s="133" t="s">
        <v>74</v>
      </c>
      <c r="J552" s="136">
        <v>4664521.8484669998</v>
      </c>
      <c r="K552" s="98"/>
    </row>
    <row r="553" spans="1:11" x14ac:dyDescent="0.3">
      <c r="A553" s="127" t="s">
        <v>78</v>
      </c>
      <c r="B553" s="128" t="s">
        <v>49</v>
      </c>
      <c r="C553" s="128" t="s">
        <v>54</v>
      </c>
      <c r="D553" s="129">
        <v>41760</v>
      </c>
      <c r="E553" s="130">
        <f t="shared" si="11"/>
        <v>5</v>
      </c>
      <c r="F553" s="130" t="s">
        <v>50</v>
      </c>
      <c r="G553" s="128" t="s">
        <v>72</v>
      </c>
      <c r="H553" s="128" t="s">
        <v>75</v>
      </c>
      <c r="I553" s="128" t="s">
        <v>74</v>
      </c>
      <c r="J553" s="131">
        <v>4250449.1534670005</v>
      </c>
      <c r="K553" s="98"/>
    </row>
    <row r="554" spans="1:11" x14ac:dyDescent="0.3">
      <c r="A554" s="132" t="s">
        <v>78</v>
      </c>
      <c r="B554" s="133" t="s">
        <v>49</v>
      </c>
      <c r="C554" s="133" t="s">
        <v>54</v>
      </c>
      <c r="D554" s="134">
        <v>41791</v>
      </c>
      <c r="E554" s="135">
        <f t="shared" si="11"/>
        <v>6</v>
      </c>
      <c r="F554" s="135" t="s">
        <v>50</v>
      </c>
      <c r="G554" s="133" t="s">
        <v>72</v>
      </c>
      <c r="H554" s="133" t="s">
        <v>75</v>
      </c>
      <c r="I554" s="133" t="s">
        <v>74</v>
      </c>
      <c r="J554" s="136">
        <v>4197744.4401284996</v>
      </c>
      <c r="K554" s="98"/>
    </row>
    <row r="555" spans="1:11" x14ac:dyDescent="0.3">
      <c r="A555" s="127" t="s">
        <v>78</v>
      </c>
      <c r="B555" s="128" t="s">
        <v>49</v>
      </c>
      <c r="C555" s="128" t="s">
        <v>54</v>
      </c>
      <c r="D555" s="129">
        <v>41456</v>
      </c>
      <c r="E555" s="130">
        <f t="shared" si="11"/>
        <v>7</v>
      </c>
      <c r="F555" s="130" t="s">
        <v>50</v>
      </c>
      <c r="G555" s="128" t="s">
        <v>76</v>
      </c>
      <c r="H555" s="128" t="s">
        <v>73</v>
      </c>
      <c r="I555" s="128" t="s">
        <v>74</v>
      </c>
      <c r="J555" s="131">
        <v>2126344.3882868001</v>
      </c>
      <c r="K555" s="98"/>
    </row>
    <row r="556" spans="1:11" x14ac:dyDescent="0.3">
      <c r="A556" s="132" t="s">
        <v>78</v>
      </c>
      <c r="B556" s="133" t="s">
        <v>49</v>
      </c>
      <c r="C556" s="133" t="s">
        <v>54</v>
      </c>
      <c r="D556" s="134">
        <v>41487</v>
      </c>
      <c r="E556" s="135">
        <f t="shared" si="11"/>
        <v>8</v>
      </c>
      <c r="F556" s="135" t="s">
        <v>50</v>
      </c>
      <c r="G556" s="133" t="s">
        <v>76</v>
      </c>
      <c r="H556" s="133" t="s">
        <v>73</v>
      </c>
      <c r="I556" s="133" t="s">
        <v>74</v>
      </c>
      <c r="J556" s="136">
        <v>1830310.04721576</v>
      </c>
      <c r="K556" s="98"/>
    </row>
    <row r="557" spans="1:11" x14ac:dyDescent="0.3">
      <c r="A557" s="127" t="s">
        <v>78</v>
      </c>
      <c r="B557" s="128" t="s">
        <v>49</v>
      </c>
      <c r="C557" s="128" t="s">
        <v>54</v>
      </c>
      <c r="D557" s="129">
        <v>41518</v>
      </c>
      <c r="E557" s="130">
        <f t="shared" si="11"/>
        <v>9</v>
      </c>
      <c r="F557" s="130" t="s">
        <v>50</v>
      </c>
      <c r="G557" s="128" t="s">
        <v>76</v>
      </c>
      <c r="H557" s="128" t="s">
        <v>73</v>
      </c>
      <c r="I557" s="128" t="s">
        <v>74</v>
      </c>
      <c r="J557" s="131">
        <v>1932722.2586980001</v>
      </c>
      <c r="K557" s="98"/>
    </row>
    <row r="558" spans="1:11" x14ac:dyDescent="0.3">
      <c r="A558" s="132" t="s">
        <v>78</v>
      </c>
      <c r="B558" s="133" t="s">
        <v>49</v>
      </c>
      <c r="C558" s="133" t="s">
        <v>54</v>
      </c>
      <c r="D558" s="134">
        <v>41548</v>
      </c>
      <c r="E558" s="135">
        <f t="shared" si="11"/>
        <v>10</v>
      </c>
      <c r="F558" s="135" t="s">
        <v>50</v>
      </c>
      <c r="G558" s="133" t="s">
        <v>76</v>
      </c>
      <c r="H558" s="133" t="s">
        <v>73</v>
      </c>
      <c r="I558" s="133" t="s">
        <v>74</v>
      </c>
      <c r="J558" s="136">
        <v>1863347.8597905599</v>
      </c>
      <c r="K558" s="98"/>
    </row>
    <row r="559" spans="1:11" x14ac:dyDescent="0.3">
      <c r="A559" s="127" t="s">
        <v>78</v>
      </c>
      <c r="B559" s="128" t="s">
        <v>49</v>
      </c>
      <c r="C559" s="128" t="s">
        <v>54</v>
      </c>
      <c r="D559" s="129">
        <v>41579</v>
      </c>
      <c r="E559" s="130">
        <f t="shared" si="11"/>
        <v>11</v>
      </c>
      <c r="F559" s="130" t="s">
        <v>50</v>
      </c>
      <c r="G559" s="128" t="s">
        <v>76</v>
      </c>
      <c r="H559" s="128" t="s">
        <v>73</v>
      </c>
      <c r="I559" s="128" t="s">
        <v>74</v>
      </c>
      <c r="J559" s="131">
        <v>1772855.3065638801</v>
      </c>
      <c r="K559" s="98"/>
    </row>
    <row r="560" spans="1:11" x14ac:dyDescent="0.3">
      <c r="A560" s="132" t="s">
        <v>78</v>
      </c>
      <c r="B560" s="133" t="s">
        <v>49</v>
      </c>
      <c r="C560" s="133" t="s">
        <v>54</v>
      </c>
      <c r="D560" s="134">
        <v>41609</v>
      </c>
      <c r="E560" s="135">
        <f t="shared" si="11"/>
        <v>12</v>
      </c>
      <c r="F560" s="135" t="s">
        <v>50</v>
      </c>
      <c r="G560" s="133" t="s">
        <v>76</v>
      </c>
      <c r="H560" s="133" t="s">
        <v>73</v>
      </c>
      <c r="I560" s="133" t="s">
        <v>74</v>
      </c>
      <c r="J560" s="136">
        <v>1900808.01194328</v>
      </c>
      <c r="K560" s="98"/>
    </row>
    <row r="561" spans="1:11" x14ac:dyDescent="0.3">
      <c r="A561" s="127" t="s">
        <v>78</v>
      </c>
      <c r="B561" s="128" t="s">
        <v>49</v>
      </c>
      <c r="C561" s="128" t="s">
        <v>54</v>
      </c>
      <c r="D561" s="129">
        <v>41640</v>
      </c>
      <c r="E561" s="130">
        <f t="shared" si="11"/>
        <v>1</v>
      </c>
      <c r="F561" s="130" t="s">
        <v>50</v>
      </c>
      <c r="G561" s="128" t="s">
        <v>76</v>
      </c>
      <c r="H561" s="128" t="s">
        <v>73</v>
      </c>
      <c r="I561" s="128" t="s">
        <v>74</v>
      </c>
      <c r="J561" s="131">
        <v>2656208.4777756003</v>
      </c>
      <c r="K561" s="98"/>
    </row>
    <row r="562" spans="1:11" x14ac:dyDescent="0.3">
      <c r="A562" s="132" t="s">
        <v>78</v>
      </c>
      <c r="B562" s="133" t="s">
        <v>49</v>
      </c>
      <c r="C562" s="133" t="s">
        <v>54</v>
      </c>
      <c r="D562" s="134">
        <v>41671</v>
      </c>
      <c r="E562" s="135">
        <f t="shared" si="11"/>
        <v>2</v>
      </c>
      <c r="F562" s="135" t="s">
        <v>50</v>
      </c>
      <c r="G562" s="133" t="s">
        <v>76</v>
      </c>
      <c r="H562" s="133" t="s">
        <v>73</v>
      </c>
      <c r="I562" s="133" t="s">
        <v>74</v>
      </c>
      <c r="J562" s="136">
        <v>2616107.4378318004</v>
      </c>
      <c r="K562" s="98"/>
    </row>
    <row r="563" spans="1:11" x14ac:dyDescent="0.3">
      <c r="A563" s="127" t="s">
        <v>78</v>
      </c>
      <c r="B563" s="128" t="s">
        <v>49</v>
      </c>
      <c r="C563" s="128" t="s">
        <v>54</v>
      </c>
      <c r="D563" s="129">
        <v>41699</v>
      </c>
      <c r="E563" s="130">
        <f t="shared" si="11"/>
        <v>3</v>
      </c>
      <c r="F563" s="130" t="s">
        <v>50</v>
      </c>
      <c r="G563" s="128" t="s">
        <v>76</v>
      </c>
      <c r="H563" s="128" t="s">
        <v>73</v>
      </c>
      <c r="I563" s="128" t="s">
        <v>74</v>
      </c>
      <c r="J563" s="131">
        <v>2497537.4048039801</v>
      </c>
      <c r="K563" s="98"/>
    </row>
    <row r="564" spans="1:11" x14ac:dyDescent="0.3">
      <c r="A564" s="132" t="s">
        <v>78</v>
      </c>
      <c r="B564" s="133" t="s">
        <v>49</v>
      </c>
      <c r="C564" s="133" t="s">
        <v>54</v>
      </c>
      <c r="D564" s="134">
        <v>41730</v>
      </c>
      <c r="E564" s="135">
        <f t="shared" si="11"/>
        <v>4</v>
      </c>
      <c r="F564" s="135" t="s">
        <v>50</v>
      </c>
      <c r="G564" s="133" t="s">
        <v>76</v>
      </c>
      <c r="H564" s="133" t="s">
        <v>73</v>
      </c>
      <c r="I564" s="133" t="s">
        <v>74</v>
      </c>
      <c r="J564" s="136">
        <v>1880594.9392397199</v>
      </c>
      <c r="K564" s="98"/>
    </row>
    <row r="565" spans="1:11" x14ac:dyDescent="0.3">
      <c r="A565" s="127" t="s">
        <v>78</v>
      </c>
      <c r="B565" s="128" t="s">
        <v>49</v>
      </c>
      <c r="C565" s="128" t="s">
        <v>54</v>
      </c>
      <c r="D565" s="129">
        <v>41760</v>
      </c>
      <c r="E565" s="130">
        <f t="shared" si="11"/>
        <v>5</v>
      </c>
      <c r="F565" s="130" t="s">
        <v>50</v>
      </c>
      <c r="G565" s="128" t="s">
        <v>76</v>
      </c>
      <c r="H565" s="128" t="s">
        <v>73</v>
      </c>
      <c r="I565" s="128" t="s">
        <v>74</v>
      </c>
      <c r="J565" s="131">
        <v>1799580.2809168801</v>
      </c>
      <c r="K565" s="98"/>
    </row>
    <row r="566" spans="1:11" x14ac:dyDescent="0.3">
      <c r="A566" s="132" t="s">
        <v>78</v>
      </c>
      <c r="B566" s="133" t="s">
        <v>49</v>
      </c>
      <c r="C566" s="133" t="s">
        <v>54</v>
      </c>
      <c r="D566" s="134">
        <v>41791</v>
      </c>
      <c r="E566" s="135">
        <f t="shared" si="11"/>
        <v>6</v>
      </c>
      <c r="F566" s="135" t="s">
        <v>50</v>
      </c>
      <c r="G566" s="133" t="s">
        <v>76</v>
      </c>
      <c r="H566" s="133" t="s">
        <v>73</v>
      </c>
      <c r="I566" s="133" t="s">
        <v>74</v>
      </c>
      <c r="J566" s="136">
        <v>1962186.22557672</v>
      </c>
      <c r="K566" s="98"/>
    </row>
    <row r="567" spans="1:11" x14ac:dyDescent="0.3">
      <c r="A567" s="127" t="s">
        <v>78</v>
      </c>
      <c r="B567" s="128" t="s">
        <v>49</v>
      </c>
      <c r="C567" s="128" t="s">
        <v>54</v>
      </c>
      <c r="D567" s="129">
        <v>41456</v>
      </c>
      <c r="E567" s="130">
        <f t="shared" si="11"/>
        <v>7</v>
      </c>
      <c r="F567" s="130" t="s">
        <v>50</v>
      </c>
      <c r="G567" s="128" t="s">
        <v>76</v>
      </c>
      <c r="H567" s="128" t="s">
        <v>75</v>
      </c>
      <c r="I567" s="128" t="s">
        <v>74</v>
      </c>
      <c r="J567" s="131">
        <v>3873782.0619640001</v>
      </c>
      <c r="K567" s="98"/>
    </row>
    <row r="568" spans="1:11" x14ac:dyDescent="0.3">
      <c r="A568" s="132" t="s">
        <v>78</v>
      </c>
      <c r="B568" s="133" t="s">
        <v>49</v>
      </c>
      <c r="C568" s="133" t="s">
        <v>54</v>
      </c>
      <c r="D568" s="134">
        <v>41487</v>
      </c>
      <c r="E568" s="135">
        <f t="shared" si="11"/>
        <v>8</v>
      </c>
      <c r="F568" s="135" t="s">
        <v>50</v>
      </c>
      <c r="G568" s="133" t="s">
        <v>76</v>
      </c>
      <c r="H568" s="133" t="s">
        <v>75</v>
      </c>
      <c r="I568" s="133" t="s">
        <v>74</v>
      </c>
      <c r="J568" s="136">
        <v>3236640.6193384002</v>
      </c>
      <c r="K568" s="98"/>
    </row>
    <row r="569" spans="1:11" x14ac:dyDescent="0.3">
      <c r="A569" s="127" t="s">
        <v>78</v>
      </c>
      <c r="B569" s="128" t="s">
        <v>49</v>
      </c>
      <c r="C569" s="128" t="s">
        <v>54</v>
      </c>
      <c r="D569" s="129">
        <v>41518</v>
      </c>
      <c r="E569" s="130">
        <f t="shared" si="11"/>
        <v>9</v>
      </c>
      <c r="F569" s="130" t="s">
        <v>50</v>
      </c>
      <c r="G569" s="128" t="s">
        <v>76</v>
      </c>
      <c r="H569" s="128" t="s">
        <v>75</v>
      </c>
      <c r="I569" s="128" t="s">
        <v>74</v>
      </c>
      <c r="J569" s="131">
        <v>3452365.4743496003</v>
      </c>
      <c r="K569" s="98"/>
    </row>
    <row r="570" spans="1:11" x14ac:dyDescent="0.3">
      <c r="A570" s="132" t="s">
        <v>78</v>
      </c>
      <c r="B570" s="133" t="s">
        <v>49</v>
      </c>
      <c r="C570" s="133" t="s">
        <v>54</v>
      </c>
      <c r="D570" s="134">
        <v>41548</v>
      </c>
      <c r="E570" s="135">
        <f t="shared" si="11"/>
        <v>10</v>
      </c>
      <c r="F570" s="135" t="s">
        <v>50</v>
      </c>
      <c r="G570" s="133" t="s">
        <v>76</v>
      </c>
      <c r="H570" s="133" t="s">
        <v>75</v>
      </c>
      <c r="I570" s="133" t="s">
        <v>74</v>
      </c>
      <c r="J570" s="136">
        <v>3356591.8241904001</v>
      </c>
      <c r="K570" s="98"/>
    </row>
    <row r="571" spans="1:11" x14ac:dyDescent="0.3">
      <c r="A571" s="127" t="s">
        <v>78</v>
      </c>
      <c r="B571" s="128" t="s">
        <v>49</v>
      </c>
      <c r="C571" s="128" t="s">
        <v>54</v>
      </c>
      <c r="D571" s="129">
        <v>41579</v>
      </c>
      <c r="E571" s="130">
        <f t="shared" si="11"/>
        <v>11</v>
      </c>
      <c r="F571" s="130" t="s">
        <v>50</v>
      </c>
      <c r="G571" s="128" t="s">
        <v>76</v>
      </c>
      <c r="H571" s="128" t="s">
        <v>75</v>
      </c>
      <c r="I571" s="128" t="s">
        <v>74</v>
      </c>
      <c r="J571" s="131">
        <v>3011576.2034932002</v>
      </c>
      <c r="K571" s="98"/>
    </row>
    <row r="572" spans="1:11" x14ac:dyDescent="0.3">
      <c r="A572" s="132" t="s">
        <v>78</v>
      </c>
      <c r="B572" s="133" t="s">
        <v>49</v>
      </c>
      <c r="C572" s="133" t="s">
        <v>54</v>
      </c>
      <c r="D572" s="134">
        <v>41609</v>
      </c>
      <c r="E572" s="135">
        <f t="shared" si="11"/>
        <v>12</v>
      </c>
      <c r="F572" s="135" t="s">
        <v>50</v>
      </c>
      <c r="G572" s="133" t="s">
        <v>76</v>
      </c>
      <c r="H572" s="133" t="s">
        <v>75</v>
      </c>
      <c r="I572" s="133" t="s">
        <v>74</v>
      </c>
      <c r="J572" s="136">
        <v>3605073.1360128</v>
      </c>
      <c r="K572" s="98"/>
    </row>
    <row r="573" spans="1:11" x14ac:dyDescent="0.3">
      <c r="A573" s="127" t="s">
        <v>78</v>
      </c>
      <c r="B573" s="128" t="s">
        <v>49</v>
      </c>
      <c r="C573" s="128" t="s">
        <v>54</v>
      </c>
      <c r="D573" s="129">
        <v>41640</v>
      </c>
      <c r="E573" s="130">
        <f t="shared" si="11"/>
        <v>1</v>
      </c>
      <c r="F573" s="130" t="s">
        <v>50</v>
      </c>
      <c r="G573" s="128" t="s">
        <v>76</v>
      </c>
      <c r="H573" s="128" t="s">
        <v>75</v>
      </c>
      <c r="I573" s="128" t="s">
        <v>74</v>
      </c>
      <c r="J573" s="131">
        <v>5213462.9938199995</v>
      </c>
      <c r="K573" s="98"/>
    </row>
    <row r="574" spans="1:11" x14ac:dyDescent="0.3">
      <c r="A574" s="132" t="s">
        <v>78</v>
      </c>
      <c r="B574" s="133" t="s">
        <v>49</v>
      </c>
      <c r="C574" s="133" t="s">
        <v>54</v>
      </c>
      <c r="D574" s="134">
        <v>41671</v>
      </c>
      <c r="E574" s="135">
        <f t="shared" si="11"/>
        <v>2</v>
      </c>
      <c r="F574" s="135" t="s">
        <v>50</v>
      </c>
      <c r="G574" s="133" t="s">
        <v>76</v>
      </c>
      <c r="H574" s="133" t="s">
        <v>75</v>
      </c>
      <c r="I574" s="133" t="s">
        <v>74</v>
      </c>
      <c r="J574" s="136">
        <v>4601973.0645340011</v>
      </c>
      <c r="K574" s="98"/>
    </row>
    <row r="575" spans="1:11" x14ac:dyDescent="0.3">
      <c r="A575" s="127" t="s">
        <v>78</v>
      </c>
      <c r="B575" s="128" t="s">
        <v>49</v>
      </c>
      <c r="C575" s="128" t="s">
        <v>54</v>
      </c>
      <c r="D575" s="129">
        <v>41699</v>
      </c>
      <c r="E575" s="130">
        <f t="shared" si="11"/>
        <v>3</v>
      </c>
      <c r="F575" s="130" t="s">
        <v>50</v>
      </c>
      <c r="G575" s="128" t="s">
        <v>76</v>
      </c>
      <c r="H575" s="128" t="s">
        <v>75</v>
      </c>
      <c r="I575" s="128" t="s">
        <v>74</v>
      </c>
      <c r="J575" s="131">
        <v>4341474.4526009997</v>
      </c>
      <c r="K575" s="98"/>
    </row>
    <row r="576" spans="1:11" x14ac:dyDescent="0.3">
      <c r="A576" s="132" t="s">
        <v>78</v>
      </c>
      <c r="B576" s="133" t="s">
        <v>49</v>
      </c>
      <c r="C576" s="133" t="s">
        <v>54</v>
      </c>
      <c r="D576" s="134">
        <v>41730</v>
      </c>
      <c r="E576" s="135">
        <f t="shared" si="11"/>
        <v>4</v>
      </c>
      <c r="F576" s="135" t="s">
        <v>50</v>
      </c>
      <c r="G576" s="133" t="s">
        <v>76</v>
      </c>
      <c r="H576" s="133" t="s">
        <v>75</v>
      </c>
      <c r="I576" s="133" t="s">
        <v>74</v>
      </c>
      <c r="J576" s="136">
        <v>4348448.7778535997</v>
      </c>
      <c r="K576" s="98"/>
    </row>
    <row r="577" spans="1:11" x14ac:dyDescent="0.3">
      <c r="A577" s="127" t="s">
        <v>78</v>
      </c>
      <c r="B577" s="128" t="s">
        <v>49</v>
      </c>
      <c r="C577" s="128" t="s">
        <v>54</v>
      </c>
      <c r="D577" s="129">
        <v>41760</v>
      </c>
      <c r="E577" s="130">
        <f t="shared" si="11"/>
        <v>5</v>
      </c>
      <c r="F577" s="130" t="s">
        <v>50</v>
      </c>
      <c r="G577" s="128" t="s">
        <v>76</v>
      </c>
      <c r="H577" s="128" t="s">
        <v>75</v>
      </c>
      <c r="I577" s="128" t="s">
        <v>74</v>
      </c>
      <c r="J577" s="131">
        <v>3249860.6738448003</v>
      </c>
      <c r="K577" s="98"/>
    </row>
    <row r="578" spans="1:11" x14ac:dyDescent="0.3">
      <c r="A578" s="132" t="s">
        <v>78</v>
      </c>
      <c r="B578" s="133" t="s">
        <v>49</v>
      </c>
      <c r="C578" s="133" t="s">
        <v>54</v>
      </c>
      <c r="D578" s="134">
        <v>41791</v>
      </c>
      <c r="E578" s="135">
        <f t="shared" si="11"/>
        <v>6</v>
      </c>
      <c r="F578" s="135" t="s">
        <v>50</v>
      </c>
      <c r="G578" s="133" t="s">
        <v>76</v>
      </c>
      <c r="H578" s="133" t="s">
        <v>75</v>
      </c>
      <c r="I578" s="133" t="s">
        <v>74</v>
      </c>
      <c r="J578" s="136">
        <v>3447637.2776856003</v>
      </c>
      <c r="K578" s="98"/>
    </row>
    <row r="579" spans="1:11" x14ac:dyDescent="0.3">
      <c r="A579" s="127" t="s">
        <v>78</v>
      </c>
      <c r="B579" s="128" t="s">
        <v>49</v>
      </c>
      <c r="C579" s="128" t="s">
        <v>54</v>
      </c>
      <c r="D579" s="129">
        <v>41456</v>
      </c>
      <c r="E579" s="130">
        <f t="shared" si="11"/>
        <v>7</v>
      </c>
      <c r="F579" s="130" t="s">
        <v>50</v>
      </c>
      <c r="G579" s="128" t="s">
        <v>77</v>
      </c>
      <c r="H579" s="128" t="s">
        <v>73</v>
      </c>
      <c r="I579" s="128" t="s">
        <v>74</v>
      </c>
      <c r="J579" s="131">
        <v>4205710.5050467979</v>
      </c>
      <c r="K579" s="98"/>
    </row>
    <row r="580" spans="1:11" x14ac:dyDescent="0.3">
      <c r="A580" s="132" t="s">
        <v>78</v>
      </c>
      <c r="B580" s="133" t="s">
        <v>49</v>
      </c>
      <c r="C580" s="133" t="s">
        <v>54</v>
      </c>
      <c r="D580" s="134">
        <v>41487</v>
      </c>
      <c r="E580" s="135">
        <f t="shared" si="11"/>
        <v>8</v>
      </c>
      <c r="F580" s="135" t="s">
        <v>50</v>
      </c>
      <c r="G580" s="133" t="s">
        <v>77</v>
      </c>
      <c r="H580" s="133" t="s">
        <v>73</v>
      </c>
      <c r="I580" s="133" t="s">
        <v>74</v>
      </c>
      <c r="J580" s="136">
        <v>3388330.7652803189</v>
      </c>
      <c r="K580" s="98"/>
    </row>
    <row r="581" spans="1:11" x14ac:dyDescent="0.3">
      <c r="A581" s="127" t="s">
        <v>78</v>
      </c>
      <c r="B581" s="128" t="s">
        <v>49</v>
      </c>
      <c r="C581" s="128" t="s">
        <v>54</v>
      </c>
      <c r="D581" s="129">
        <v>41518</v>
      </c>
      <c r="E581" s="130">
        <f t="shared" si="11"/>
        <v>9</v>
      </c>
      <c r="F581" s="130" t="s">
        <v>50</v>
      </c>
      <c r="G581" s="128" t="s">
        <v>77</v>
      </c>
      <c r="H581" s="128" t="s">
        <v>73</v>
      </c>
      <c r="I581" s="128" t="s">
        <v>74</v>
      </c>
      <c r="J581" s="131">
        <v>4067080.518160814</v>
      </c>
      <c r="K581" s="98"/>
    </row>
    <row r="582" spans="1:11" x14ac:dyDescent="0.3">
      <c r="A582" s="132" t="s">
        <v>78</v>
      </c>
      <c r="B582" s="133" t="s">
        <v>49</v>
      </c>
      <c r="C582" s="133" t="s">
        <v>54</v>
      </c>
      <c r="D582" s="134">
        <v>41548</v>
      </c>
      <c r="E582" s="135">
        <f t="shared" si="11"/>
        <v>10</v>
      </c>
      <c r="F582" s="135" t="s">
        <v>50</v>
      </c>
      <c r="G582" s="133" t="s">
        <v>77</v>
      </c>
      <c r="H582" s="133" t="s">
        <v>73</v>
      </c>
      <c r="I582" s="133" t="s">
        <v>74</v>
      </c>
      <c r="J582" s="136">
        <v>3744069.5923996787</v>
      </c>
      <c r="K582" s="98"/>
    </row>
    <row r="583" spans="1:11" x14ac:dyDescent="0.3">
      <c r="A583" s="127" t="s">
        <v>78</v>
      </c>
      <c r="B583" s="128" t="s">
        <v>49</v>
      </c>
      <c r="C583" s="128" t="s">
        <v>54</v>
      </c>
      <c r="D583" s="129">
        <v>41579</v>
      </c>
      <c r="E583" s="130">
        <f t="shared" si="11"/>
        <v>11</v>
      </c>
      <c r="F583" s="130" t="s">
        <v>50</v>
      </c>
      <c r="G583" s="128" t="s">
        <v>77</v>
      </c>
      <c r="H583" s="128" t="s">
        <v>73</v>
      </c>
      <c r="I583" s="128" t="s">
        <v>74</v>
      </c>
      <c r="J583" s="131">
        <v>3462813.1125993291</v>
      </c>
      <c r="K583" s="98"/>
    </row>
    <row r="584" spans="1:11" x14ac:dyDescent="0.3">
      <c r="A584" s="132" t="s">
        <v>78</v>
      </c>
      <c r="B584" s="133" t="s">
        <v>49</v>
      </c>
      <c r="C584" s="133" t="s">
        <v>54</v>
      </c>
      <c r="D584" s="134">
        <v>41609</v>
      </c>
      <c r="E584" s="135">
        <f t="shared" si="11"/>
        <v>12</v>
      </c>
      <c r="F584" s="135" t="s">
        <v>50</v>
      </c>
      <c r="G584" s="133" t="s">
        <v>77</v>
      </c>
      <c r="H584" s="133" t="s">
        <v>73</v>
      </c>
      <c r="I584" s="133" t="s">
        <v>74</v>
      </c>
      <c r="J584" s="136">
        <v>3568361.8434775192</v>
      </c>
      <c r="K584" s="98"/>
    </row>
    <row r="585" spans="1:11" x14ac:dyDescent="0.3">
      <c r="A585" s="127" t="s">
        <v>78</v>
      </c>
      <c r="B585" s="128" t="s">
        <v>49</v>
      </c>
      <c r="C585" s="128" t="s">
        <v>54</v>
      </c>
      <c r="D585" s="129">
        <v>41640</v>
      </c>
      <c r="E585" s="130">
        <f t="shared" si="11"/>
        <v>1</v>
      </c>
      <c r="F585" s="130" t="s">
        <v>50</v>
      </c>
      <c r="G585" s="128" t="s">
        <v>77</v>
      </c>
      <c r="H585" s="128" t="s">
        <v>73</v>
      </c>
      <c r="I585" s="128" t="s">
        <v>74</v>
      </c>
      <c r="J585" s="131">
        <v>5471503.3322801981</v>
      </c>
      <c r="K585" s="98"/>
    </row>
    <row r="586" spans="1:11" x14ac:dyDescent="0.3">
      <c r="A586" s="132" t="s">
        <v>78</v>
      </c>
      <c r="B586" s="133" t="s">
        <v>49</v>
      </c>
      <c r="C586" s="133" t="s">
        <v>54</v>
      </c>
      <c r="D586" s="134">
        <v>41671</v>
      </c>
      <c r="E586" s="135">
        <f t="shared" si="11"/>
        <v>2</v>
      </c>
      <c r="F586" s="135" t="s">
        <v>50</v>
      </c>
      <c r="G586" s="133" t="s">
        <v>77</v>
      </c>
      <c r="H586" s="133" t="s">
        <v>73</v>
      </c>
      <c r="I586" s="133" t="s">
        <v>74</v>
      </c>
      <c r="J586" s="136">
        <v>5059522.5801976481</v>
      </c>
      <c r="K586" s="98"/>
    </row>
    <row r="587" spans="1:11" x14ac:dyDescent="0.3">
      <c r="A587" s="127" t="s">
        <v>78</v>
      </c>
      <c r="B587" s="128" t="s">
        <v>49</v>
      </c>
      <c r="C587" s="128" t="s">
        <v>54</v>
      </c>
      <c r="D587" s="129">
        <v>41699</v>
      </c>
      <c r="E587" s="130">
        <f t="shared" si="11"/>
        <v>3</v>
      </c>
      <c r="F587" s="130" t="s">
        <v>50</v>
      </c>
      <c r="G587" s="128" t="s">
        <v>77</v>
      </c>
      <c r="H587" s="128" t="s">
        <v>73</v>
      </c>
      <c r="I587" s="128" t="s">
        <v>74</v>
      </c>
      <c r="J587" s="131">
        <v>4550701.2166301943</v>
      </c>
      <c r="K587" s="98"/>
    </row>
    <row r="588" spans="1:11" x14ac:dyDescent="0.3">
      <c r="A588" s="132" t="s">
        <v>78</v>
      </c>
      <c r="B588" s="133" t="s">
        <v>49</v>
      </c>
      <c r="C588" s="133" t="s">
        <v>54</v>
      </c>
      <c r="D588" s="134">
        <v>41730</v>
      </c>
      <c r="E588" s="135">
        <f t="shared" si="11"/>
        <v>4</v>
      </c>
      <c r="F588" s="135" t="s">
        <v>50</v>
      </c>
      <c r="G588" s="133" t="s">
        <v>77</v>
      </c>
      <c r="H588" s="133" t="s">
        <v>73</v>
      </c>
      <c r="I588" s="133" t="s">
        <v>74</v>
      </c>
      <c r="J588" s="136">
        <v>4783246.4214486899</v>
      </c>
      <c r="K588" s="98"/>
    </row>
    <row r="589" spans="1:11" x14ac:dyDescent="0.3">
      <c r="A589" s="127" t="s">
        <v>78</v>
      </c>
      <c r="B589" s="128" t="s">
        <v>49</v>
      </c>
      <c r="C589" s="128" t="s">
        <v>54</v>
      </c>
      <c r="D589" s="129">
        <v>41760</v>
      </c>
      <c r="E589" s="130">
        <f t="shared" si="11"/>
        <v>5</v>
      </c>
      <c r="F589" s="130" t="s">
        <v>50</v>
      </c>
      <c r="G589" s="128" t="s">
        <v>77</v>
      </c>
      <c r="H589" s="128" t="s">
        <v>73</v>
      </c>
      <c r="I589" s="128" t="s">
        <v>74</v>
      </c>
      <c r="J589" s="131">
        <v>3615900.6923301592</v>
      </c>
      <c r="K589" s="98"/>
    </row>
    <row r="590" spans="1:11" x14ac:dyDescent="0.3">
      <c r="A590" s="132" t="s">
        <v>78</v>
      </c>
      <c r="B590" s="133" t="s">
        <v>49</v>
      </c>
      <c r="C590" s="133" t="s">
        <v>54</v>
      </c>
      <c r="D590" s="134">
        <v>41791</v>
      </c>
      <c r="E590" s="135">
        <f t="shared" si="11"/>
        <v>6</v>
      </c>
      <c r="F590" s="135" t="s">
        <v>50</v>
      </c>
      <c r="G590" s="133" t="s">
        <v>77</v>
      </c>
      <c r="H590" s="133" t="s">
        <v>73</v>
      </c>
      <c r="I590" s="133" t="s">
        <v>74</v>
      </c>
      <c r="J590" s="136">
        <v>3879202.5837155385</v>
      </c>
      <c r="K590" s="98"/>
    </row>
    <row r="591" spans="1:11" x14ac:dyDescent="0.3">
      <c r="A591" s="127" t="s">
        <v>78</v>
      </c>
      <c r="B591" s="128" t="s">
        <v>49</v>
      </c>
      <c r="C591" s="128" t="s">
        <v>53</v>
      </c>
      <c r="D591" s="129">
        <v>41456</v>
      </c>
      <c r="E591" s="130">
        <f>MONTH(D591)</f>
        <v>7</v>
      </c>
      <c r="F591" s="130" t="s">
        <v>50</v>
      </c>
      <c r="G591" s="128" t="s">
        <v>72</v>
      </c>
      <c r="H591" s="128" t="s">
        <v>73</v>
      </c>
      <c r="I591" s="128" t="s">
        <v>74</v>
      </c>
      <c r="J591" s="131">
        <v>1689221.1490034999</v>
      </c>
      <c r="K591" s="98"/>
    </row>
    <row r="592" spans="1:11" x14ac:dyDescent="0.3">
      <c r="A592" s="132" t="s">
        <v>78</v>
      </c>
      <c r="B592" s="133" t="s">
        <v>49</v>
      </c>
      <c r="C592" s="133" t="s">
        <v>53</v>
      </c>
      <c r="D592" s="134">
        <v>41487</v>
      </c>
      <c r="E592" s="135">
        <f t="shared" ref="E592:E655" si="12">MONTH(D592)</f>
        <v>8</v>
      </c>
      <c r="F592" s="135" t="s">
        <v>50</v>
      </c>
      <c r="G592" s="133" t="s">
        <v>72</v>
      </c>
      <c r="H592" s="133" t="s">
        <v>73</v>
      </c>
      <c r="I592" s="133" t="s">
        <v>74</v>
      </c>
      <c r="J592" s="136">
        <v>2059921.8667754997</v>
      </c>
      <c r="K592" s="98"/>
    </row>
    <row r="593" spans="1:11" x14ac:dyDescent="0.3">
      <c r="A593" s="127" t="s">
        <v>78</v>
      </c>
      <c r="B593" s="128" t="s">
        <v>49</v>
      </c>
      <c r="C593" s="128" t="s">
        <v>53</v>
      </c>
      <c r="D593" s="129">
        <v>41518</v>
      </c>
      <c r="E593" s="130">
        <f t="shared" si="12"/>
        <v>9</v>
      </c>
      <c r="F593" s="130" t="s">
        <v>50</v>
      </c>
      <c r="G593" s="128" t="s">
        <v>72</v>
      </c>
      <c r="H593" s="128" t="s">
        <v>73</v>
      </c>
      <c r="I593" s="128" t="s">
        <v>74</v>
      </c>
      <c r="J593" s="131">
        <v>1793176.531129</v>
      </c>
      <c r="K593" s="98"/>
    </row>
    <row r="594" spans="1:11" x14ac:dyDescent="0.3">
      <c r="A594" s="132" t="s">
        <v>78</v>
      </c>
      <c r="B594" s="133" t="s">
        <v>49</v>
      </c>
      <c r="C594" s="133" t="s">
        <v>53</v>
      </c>
      <c r="D594" s="134">
        <v>41548</v>
      </c>
      <c r="E594" s="135">
        <f t="shared" si="12"/>
        <v>10</v>
      </c>
      <c r="F594" s="135" t="s">
        <v>50</v>
      </c>
      <c r="G594" s="133" t="s">
        <v>72</v>
      </c>
      <c r="H594" s="133" t="s">
        <v>73</v>
      </c>
      <c r="I594" s="133" t="s">
        <v>74</v>
      </c>
      <c r="J594" s="136">
        <v>1547855.7555440001</v>
      </c>
      <c r="K594" s="98"/>
    </row>
    <row r="595" spans="1:11" x14ac:dyDescent="0.3">
      <c r="A595" s="127" t="s">
        <v>78</v>
      </c>
      <c r="B595" s="128" t="s">
        <v>49</v>
      </c>
      <c r="C595" s="128" t="s">
        <v>53</v>
      </c>
      <c r="D595" s="129">
        <v>41579</v>
      </c>
      <c r="E595" s="130">
        <f t="shared" si="12"/>
        <v>11</v>
      </c>
      <c r="F595" s="130" t="s">
        <v>50</v>
      </c>
      <c r="G595" s="128" t="s">
        <v>72</v>
      </c>
      <c r="H595" s="128" t="s">
        <v>73</v>
      </c>
      <c r="I595" s="128" t="s">
        <v>74</v>
      </c>
      <c r="J595" s="131">
        <v>1621360.3148906252</v>
      </c>
      <c r="K595" s="98"/>
    </row>
    <row r="596" spans="1:11" x14ac:dyDescent="0.3">
      <c r="A596" s="132" t="s">
        <v>78</v>
      </c>
      <c r="B596" s="133" t="s">
        <v>49</v>
      </c>
      <c r="C596" s="133" t="s">
        <v>53</v>
      </c>
      <c r="D596" s="134">
        <v>41609</v>
      </c>
      <c r="E596" s="135">
        <f t="shared" si="12"/>
        <v>12</v>
      </c>
      <c r="F596" s="135" t="s">
        <v>50</v>
      </c>
      <c r="G596" s="133" t="s">
        <v>72</v>
      </c>
      <c r="H596" s="133" t="s">
        <v>73</v>
      </c>
      <c r="I596" s="133" t="s">
        <v>74</v>
      </c>
      <c r="J596" s="136">
        <v>1330451.9418015</v>
      </c>
      <c r="K596" s="98"/>
    </row>
    <row r="597" spans="1:11" x14ac:dyDescent="0.3">
      <c r="A597" s="127" t="s">
        <v>78</v>
      </c>
      <c r="B597" s="128" t="s">
        <v>49</v>
      </c>
      <c r="C597" s="128" t="s">
        <v>53</v>
      </c>
      <c r="D597" s="129">
        <v>41640</v>
      </c>
      <c r="E597" s="130">
        <f t="shared" si="12"/>
        <v>1</v>
      </c>
      <c r="F597" s="130" t="s">
        <v>50</v>
      </c>
      <c r="G597" s="128" t="s">
        <v>72</v>
      </c>
      <c r="H597" s="128" t="s">
        <v>73</v>
      </c>
      <c r="I597" s="128" t="s">
        <v>74</v>
      </c>
      <c r="J597" s="131">
        <v>2228780.4880005</v>
      </c>
      <c r="K597" s="98"/>
    </row>
    <row r="598" spans="1:11" x14ac:dyDescent="0.3">
      <c r="A598" s="132" t="s">
        <v>78</v>
      </c>
      <c r="B598" s="133" t="s">
        <v>49</v>
      </c>
      <c r="C598" s="133" t="s">
        <v>53</v>
      </c>
      <c r="D598" s="134">
        <v>41671</v>
      </c>
      <c r="E598" s="135">
        <f t="shared" si="12"/>
        <v>2</v>
      </c>
      <c r="F598" s="135" t="s">
        <v>50</v>
      </c>
      <c r="G598" s="133" t="s">
        <v>72</v>
      </c>
      <c r="H598" s="133" t="s">
        <v>73</v>
      </c>
      <c r="I598" s="133" t="s">
        <v>74</v>
      </c>
      <c r="J598" s="136">
        <v>2185969.2785069998</v>
      </c>
      <c r="K598" s="98"/>
    </row>
    <row r="599" spans="1:11" x14ac:dyDescent="0.3">
      <c r="A599" s="127" t="s">
        <v>78</v>
      </c>
      <c r="B599" s="128" t="s">
        <v>49</v>
      </c>
      <c r="C599" s="128" t="s">
        <v>53</v>
      </c>
      <c r="D599" s="129">
        <v>41699</v>
      </c>
      <c r="E599" s="130">
        <f t="shared" si="12"/>
        <v>3</v>
      </c>
      <c r="F599" s="130" t="s">
        <v>50</v>
      </c>
      <c r="G599" s="128" t="s">
        <v>72</v>
      </c>
      <c r="H599" s="128" t="s">
        <v>73</v>
      </c>
      <c r="I599" s="128" t="s">
        <v>74</v>
      </c>
      <c r="J599" s="131">
        <v>1950392.0613048752</v>
      </c>
      <c r="K599" s="98"/>
    </row>
    <row r="600" spans="1:11" x14ac:dyDescent="0.3">
      <c r="A600" s="132" t="s">
        <v>78</v>
      </c>
      <c r="B600" s="133" t="s">
        <v>49</v>
      </c>
      <c r="C600" s="133" t="s">
        <v>53</v>
      </c>
      <c r="D600" s="134">
        <v>41730</v>
      </c>
      <c r="E600" s="135">
        <f t="shared" si="12"/>
        <v>4</v>
      </c>
      <c r="F600" s="135" t="s">
        <v>50</v>
      </c>
      <c r="G600" s="133" t="s">
        <v>72</v>
      </c>
      <c r="H600" s="133" t="s">
        <v>73</v>
      </c>
      <c r="I600" s="133" t="s">
        <v>74</v>
      </c>
      <c r="J600" s="136">
        <v>1986295.0526719999</v>
      </c>
      <c r="K600" s="98"/>
    </row>
    <row r="601" spans="1:11" x14ac:dyDescent="0.3">
      <c r="A601" s="127" t="s">
        <v>78</v>
      </c>
      <c r="B601" s="128" t="s">
        <v>49</v>
      </c>
      <c r="C601" s="128" t="s">
        <v>53</v>
      </c>
      <c r="D601" s="129">
        <v>41760</v>
      </c>
      <c r="E601" s="130">
        <f t="shared" si="12"/>
        <v>5</v>
      </c>
      <c r="F601" s="130" t="s">
        <v>50</v>
      </c>
      <c r="G601" s="128" t="s">
        <v>72</v>
      </c>
      <c r="H601" s="128" t="s">
        <v>73</v>
      </c>
      <c r="I601" s="128" t="s">
        <v>74</v>
      </c>
      <c r="J601" s="131">
        <v>2071155.7982568748</v>
      </c>
      <c r="K601" s="98"/>
    </row>
    <row r="602" spans="1:11" x14ac:dyDescent="0.3">
      <c r="A602" s="132" t="s">
        <v>78</v>
      </c>
      <c r="B602" s="133" t="s">
        <v>49</v>
      </c>
      <c r="C602" s="133" t="s">
        <v>53</v>
      </c>
      <c r="D602" s="134">
        <v>41791</v>
      </c>
      <c r="E602" s="135">
        <f t="shared" si="12"/>
        <v>6</v>
      </c>
      <c r="F602" s="135" t="s">
        <v>50</v>
      </c>
      <c r="G602" s="133" t="s">
        <v>72</v>
      </c>
      <c r="H602" s="133" t="s">
        <v>73</v>
      </c>
      <c r="I602" s="133" t="s">
        <v>74</v>
      </c>
      <c r="J602" s="136">
        <v>2273512.0860041254</v>
      </c>
      <c r="K602" s="98"/>
    </row>
    <row r="603" spans="1:11" x14ac:dyDescent="0.3">
      <c r="A603" s="127" t="s">
        <v>78</v>
      </c>
      <c r="B603" s="128" t="s">
        <v>49</v>
      </c>
      <c r="C603" s="128" t="s">
        <v>53</v>
      </c>
      <c r="D603" s="129">
        <v>41456</v>
      </c>
      <c r="E603" s="130">
        <f t="shared" si="12"/>
        <v>7</v>
      </c>
      <c r="F603" s="130" t="s">
        <v>50</v>
      </c>
      <c r="G603" s="128" t="s">
        <v>72</v>
      </c>
      <c r="H603" s="128" t="s">
        <v>75</v>
      </c>
      <c r="I603" s="128" t="s">
        <v>74</v>
      </c>
      <c r="J603" s="131">
        <v>3229019.3481892501</v>
      </c>
      <c r="K603" s="98"/>
    </row>
    <row r="604" spans="1:11" x14ac:dyDescent="0.3">
      <c r="A604" s="132" t="s">
        <v>78</v>
      </c>
      <c r="B604" s="133" t="s">
        <v>49</v>
      </c>
      <c r="C604" s="133" t="s">
        <v>53</v>
      </c>
      <c r="D604" s="134">
        <v>41487</v>
      </c>
      <c r="E604" s="135">
        <f t="shared" si="12"/>
        <v>8</v>
      </c>
      <c r="F604" s="135" t="s">
        <v>50</v>
      </c>
      <c r="G604" s="133" t="s">
        <v>72</v>
      </c>
      <c r="H604" s="133" t="s">
        <v>75</v>
      </c>
      <c r="I604" s="133" t="s">
        <v>74</v>
      </c>
      <c r="J604" s="136">
        <v>3998074.953249</v>
      </c>
      <c r="K604" s="98"/>
    </row>
    <row r="605" spans="1:11" x14ac:dyDescent="0.3">
      <c r="A605" s="127" t="s">
        <v>78</v>
      </c>
      <c r="B605" s="128" t="s">
        <v>49</v>
      </c>
      <c r="C605" s="128" t="s">
        <v>53</v>
      </c>
      <c r="D605" s="129">
        <v>41518</v>
      </c>
      <c r="E605" s="130">
        <f t="shared" si="12"/>
        <v>9</v>
      </c>
      <c r="F605" s="130" t="s">
        <v>50</v>
      </c>
      <c r="G605" s="128" t="s">
        <v>72</v>
      </c>
      <c r="H605" s="128" t="s">
        <v>75</v>
      </c>
      <c r="I605" s="128" t="s">
        <v>74</v>
      </c>
      <c r="J605" s="131">
        <v>3458560.3451040001</v>
      </c>
      <c r="K605" s="98"/>
    </row>
    <row r="606" spans="1:11" x14ac:dyDescent="0.3">
      <c r="A606" s="132" t="s">
        <v>78</v>
      </c>
      <c r="B606" s="133" t="s">
        <v>49</v>
      </c>
      <c r="C606" s="133" t="s">
        <v>53</v>
      </c>
      <c r="D606" s="134">
        <v>41548</v>
      </c>
      <c r="E606" s="135">
        <f t="shared" si="12"/>
        <v>10</v>
      </c>
      <c r="F606" s="135" t="s">
        <v>50</v>
      </c>
      <c r="G606" s="133" t="s">
        <v>72</v>
      </c>
      <c r="H606" s="133" t="s">
        <v>75</v>
      </c>
      <c r="I606" s="133" t="s">
        <v>74</v>
      </c>
      <c r="J606" s="136">
        <v>2863773.4980290001</v>
      </c>
      <c r="K606" s="98"/>
    </row>
    <row r="607" spans="1:11" x14ac:dyDescent="0.3">
      <c r="A607" s="127" t="s">
        <v>78</v>
      </c>
      <c r="B607" s="128" t="s">
        <v>49</v>
      </c>
      <c r="C607" s="128" t="s">
        <v>53</v>
      </c>
      <c r="D607" s="129">
        <v>41579</v>
      </c>
      <c r="E607" s="130">
        <f t="shared" si="12"/>
        <v>11</v>
      </c>
      <c r="F607" s="130" t="s">
        <v>50</v>
      </c>
      <c r="G607" s="128" t="s">
        <v>72</v>
      </c>
      <c r="H607" s="128" t="s">
        <v>75</v>
      </c>
      <c r="I607" s="128" t="s">
        <v>74</v>
      </c>
      <c r="J607" s="131">
        <v>3126213.72064</v>
      </c>
      <c r="K607" s="98"/>
    </row>
    <row r="608" spans="1:11" x14ac:dyDescent="0.3">
      <c r="A608" s="132" t="s">
        <v>78</v>
      </c>
      <c r="B608" s="133" t="s">
        <v>49</v>
      </c>
      <c r="C608" s="133" t="s">
        <v>53</v>
      </c>
      <c r="D608" s="134">
        <v>41609</v>
      </c>
      <c r="E608" s="135">
        <f t="shared" si="12"/>
        <v>12</v>
      </c>
      <c r="F608" s="135" t="s">
        <v>50</v>
      </c>
      <c r="G608" s="133" t="s">
        <v>72</v>
      </c>
      <c r="H608" s="133" t="s">
        <v>75</v>
      </c>
      <c r="I608" s="133" t="s">
        <v>74</v>
      </c>
      <c r="J608" s="136">
        <v>2691566.5882560001</v>
      </c>
      <c r="K608" s="98"/>
    </row>
    <row r="609" spans="1:11" x14ac:dyDescent="0.3">
      <c r="A609" s="127" t="s">
        <v>78</v>
      </c>
      <c r="B609" s="128" t="s">
        <v>49</v>
      </c>
      <c r="C609" s="128" t="s">
        <v>53</v>
      </c>
      <c r="D609" s="129">
        <v>41640</v>
      </c>
      <c r="E609" s="130">
        <f t="shared" si="12"/>
        <v>1</v>
      </c>
      <c r="F609" s="130" t="s">
        <v>50</v>
      </c>
      <c r="G609" s="128" t="s">
        <v>72</v>
      </c>
      <c r="H609" s="128" t="s">
        <v>75</v>
      </c>
      <c r="I609" s="128" t="s">
        <v>74</v>
      </c>
      <c r="J609" s="131">
        <v>4009179.999363</v>
      </c>
      <c r="K609" s="98"/>
    </row>
    <row r="610" spans="1:11" x14ac:dyDescent="0.3">
      <c r="A610" s="132" t="s">
        <v>78</v>
      </c>
      <c r="B610" s="133" t="s">
        <v>49</v>
      </c>
      <c r="C610" s="133" t="s">
        <v>53</v>
      </c>
      <c r="D610" s="134">
        <v>41671</v>
      </c>
      <c r="E610" s="135">
        <f t="shared" si="12"/>
        <v>2</v>
      </c>
      <c r="F610" s="135" t="s">
        <v>50</v>
      </c>
      <c r="G610" s="133" t="s">
        <v>72</v>
      </c>
      <c r="H610" s="133" t="s">
        <v>75</v>
      </c>
      <c r="I610" s="133" t="s">
        <v>74</v>
      </c>
      <c r="J610" s="136">
        <v>4249229.7763439994</v>
      </c>
      <c r="K610" s="98"/>
    </row>
    <row r="611" spans="1:11" x14ac:dyDescent="0.3">
      <c r="A611" s="127" t="s">
        <v>78</v>
      </c>
      <c r="B611" s="128" t="s">
        <v>49</v>
      </c>
      <c r="C611" s="128" t="s">
        <v>53</v>
      </c>
      <c r="D611" s="129">
        <v>41699</v>
      </c>
      <c r="E611" s="130">
        <f t="shared" si="12"/>
        <v>3</v>
      </c>
      <c r="F611" s="130" t="s">
        <v>50</v>
      </c>
      <c r="G611" s="128" t="s">
        <v>72</v>
      </c>
      <c r="H611" s="128" t="s">
        <v>75</v>
      </c>
      <c r="I611" s="128" t="s">
        <v>74</v>
      </c>
      <c r="J611" s="131">
        <v>3887025.4362960001</v>
      </c>
      <c r="K611" s="98"/>
    </row>
    <row r="612" spans="1:11" x14ac:dyDescent="0.3">
      <c r="A612" s="132" t="s">
        <v>78</v>
      </c>
      <c r="B612" s="133" t="s">
        <v>49</v>
      </c>
      <c r="C612" s="133" t="s">
        <v>53</v>
      </c>
      <c r="D612" s="134">
        <v>41730</v>
      </c>
      <c r="E612" s="135">
        <f t="shared" si="12"/>
        <v>4</v>
      </c>
      <c r="F612" s="135" t="s">
        <v>50</v>
      </c>
      <c r="G612" s="133" t="s">
        <v>72</v>
      </c>
      <c r="H612" s="133" t="s">
        <v>75</v>
      </c>
      <c r="I612" s="133" t="s">
        <v>74</v>
      </c>
      <c r="J612" s="136">
        <v>4377062.9091839995</v>
      </c>
      <c r="K612" s="98"/>
    </row>
    <row r="613" spans="1:11" x14ac:dyDescent="0.3">
      <c r="A613" s="127" t="s">
        <v>78</v>
      </c>
      <c r="B613" s="128" t="s">
        <v>49</v>
      </c>
      <c r="C613" s="128" t="s">
        <v>53</v>
      </c>
      <c r="D613" s="129">
        <v>41760</v>
      </c>
      <c r="E613" s="130">
        <f t="shared" si="12"/>
        <v>5</v>
      </c>
      <c r="F613" s="130" t="s">
        <v>50</v>
      </c>
      <c r="G613" s="128" t="s">
        <v>72</v>
      </c>
      <c r="H613" s="128" t="s">
        <v>75</v>
      </c>
      <c r="I613" s="128" t="s">
        <v>74</v>
      </c>
      <c r="J613" s="131">
        <v>4388344.7790930001</v>
      </c>
      <c r="K613" s="98"/>
    </row>
    <row r="614" spans="1:11" x14ac:dyDescent="0.3">
      <c r="A614" s="132" t="s">
        <v>78</v>
      </c>
      <c r="B614" s="133" t="s">
        <v>49</v>
      </c>
      <c r="C614" s="133" t="s">
        <v>53</v>
      </c>
      <c r="D614" s="134">
        <v>41791</v>
      </c>
      <c r="E614" s="135">
        <f t="shared" si="12"/>
        <v>6</v>
      </c>
      <c r="F614" s="135" t="s">
        <v>50</v>
      </c>
      <c r="G614" s="133" t="s">
        <v>72</v>
      </c>
      <c r="H614" s="133" t="s">
        <v>75</v>
      </c>
      <c r="I614" s="133" t="s">
        <v>74</v>
      </c>
      <c r="J614" s="136">
        <v>4431008.4784342507</v>
      </c>
      <c r="K614" s="98"/>
    </row>
    <row r="615" spans="1:11" x14ac:dyDescent="0.3">
      <c r="A615" s="127" t="s">
        <v>78</v>
      </c>
      <c r="B615" s="128" t="s">
        <v>49</v>
      </c>
      <c r="C615" s="128" t="s">
        <v>53</v>
      </c>
      <c r="D615" s="129">
        <v>41456</v>
      </c>
      <c r="E615" s="130">
        <f t="shared" si="12"/>
        <v>7</v>
      </c>
      <c r="F615" s="130" t="s">
        <v>50</v>
      </c>
      <c r="G615" s="128" t="s">
        <v>76</v>
      </c>
      <c r="H615" s="128" t="s">
        <v>73</v>
      </c>
      <c r="I615" s="128" t="s">
        <v>74</v>
      </c>
      <c r="J615" s="131">
        <v>1665101.5295861098</v>
      </c>
      <c r="K615" s="98"/>
    </row>
    <row r="616" spans="1:11" x14ac:dyDescent="0.3">
      <c r="A616" s="132" t="s">
        <v>78</v>
      </c>
      <c r="B616" s="133" t="s">
        <v>49</v>
      </c>
      <c r="C616" s="133" t="s">
        <v>53</v>
      </c>
      <c r="D616" s="134">
        <v>41487</v>
      </c>
      <c r="E616" s="135">
        <f t="shared" si="12"/>
        <v>8</v>
      </c>
      <c r="F616" s="135" t="s">
        <v>50</v>
      </c>
      <c r="G616" s="133" t="s">
        <v>76</v>
      </c>
      <c r="H616" s="133" t="s">
        <v>73</v>
      </c>
      <c r="I616" s="133" t="s">
        <v>74</v>
      </c>
      <c r="J616" s="136">
        <v>1847076.2833604398</v>
      </c>
      <c r="K616" s="98"/>
    </row>
    <row r="617" spans="1:11" x14ac:dyDescent="0.3">
      <c r="A617" s="127" t="s">
        <v>78</v>
      </c>
      <c r="B617" s="128" t="s">
        <v>49</v>
      </c>
      <c r="C617" s="128" t="s">
        <v>53</v>
      </c>
      <c r="D617" s="129">
        <v>41518</v>
      </c>
      <c r="E617" s="130">
        <f t="shared" si="12"/>
        <v>9</v>
      </c>
      <c r="F617" s="130" t="s">
        <v>50</v>
      </c>
      <c r="G617" s="128" t="s">
        <v>76</v>
      </c>
      <c r="H617" s="128" t="s">
        <v>73</v>
      </c>
      <c r="I617" s="128" t="s">
        <v>74</v>
      </c>
      <c r="J617" s="131">
        <v>1443255.6006155098</v>
      </c>
      <c r="K617" s="98"/>
    </row>
    <row r="618" spans="1:11" x14ac:dyDescent="0.3">
      <c r="A618" s="132" t="s">
        <v>78</v>
      </c>
      <c r="B618" s="133" t="s">
        <v>49</v>
      </c>
      <c r="C618" s="133" t="s">
        <v>53</v>
      </c>
      <c r="D618" s="134">
        <v>41548</v>
      </c>
      <c r="E618" s="135">
        <f t="shared" si="12"/>
        <v>10</v>
      </c>
      <c r="F618" s="135" t="s">
        <v>50</v>
      </c>
      <c r="G618" s="133" t="s">
        <v>76</v>
      </c>
      <c r="H618" s="133" t="s">
        <v>73</v>
      </c>
      <c r="I618" s="133" t="s">
        <v>74</v>
      </c>
      <c r="J618" s="136">
        <v>1340433.4702902001</v>
      </c>
      <c r="K618" s="98"/>
    </row>
    <row r="619" spans="1:11" x14ac:dyDescent="0.3">
      <c r="A619" s="127" t="s">
        <v>78</v>
      </c>
      <c r="B619" s="128" t="s">
        <v>49</v>
      </c>
      <c r="C619" s="128" t="s">
        <v>53</v>
      </c>
      <c r="D619" s="129">
        <v>41579</v>
      </c>
      <c r="E619" s="130">
        <f t="shared" si="12"/>
        <v>11</v>
      </c>
      <c r="F619" s="130" t="s">
        <v>50</v>
      </c>
      <c r="G619" s="128" t="s">
        <v>76</v>
      </c>
      <c r="H619" s="128" t="s">
        <v>73</v>
      </c>
      <c r="I619" s="128" t="s">
        <v>74</v>
      </c>
      <c r="J619" s="131">
        <v>1484304.6234175498</v>
      </c>
      <c r="K619" s="98"/>
    </row>
    <row r="620" spans="1:11" x14ac:dyDescent="0.3">
      <c r="A620" s="132" t="s">
        <v>78</v>
      </c>
      <c r="B620" s="133" t="s">
        <v>49</v>
      </c>
      <c r="C620" s="133" t="s">
        <v>53</v>
      </c>
      <c r="D620" s="134">
        <v>41609</v>
      </c>
      <c r="E620" s="135">
        <f t="shared" si="12"/>
        <v>12</v>
      </c>
      <c r="F620" s="135" t="s">
        <v>50</v>
      </c>
      <c r="G620" s="133" t="s">
        <v>76</v>
      </c>
      <c r="H620" s="133" t="s">
        <v>73</v>
      </c>
      <c r="I620" s="133" t="s">
        <v>74</v>
      </c>
      <c r="J620" s="136">
        <v>1288013.6333248802</v>
      </c>
      <c r="K620" s="98"/>
    </row>
    <row r="621" spans="1:11" x14ac:dyDescent="0.3">
      <c r="A621" s="127" t="s">
        <v>78</v>
      </c>
      <c r="B621" s="128" t="s">
        <v>49</v>
      </c>
      <c r="C621" s="128" t="s">
        <v>53</v>
      </c>
      <c r="D621" s="129">
        <v>41640</v>
      </c>
      <c r="E621" s="130">
        <f t="shared" si="12"/>
        <v>1</v>
      </c>
      <c r="F621" s="130" t="s">
        <v>50</v>
      </c>
      <c r="G621" s="128" t="s">
        <v>76</v>
      </c>
      <c r="H621" s="128" t="s">
        <v>73</v>
      </c>
      <c r="I621" s="128" t="s">
        <v>74</v>
      </c>
      <c r="J621" s="131">
        <v>1934441.18316372</v>
      </c>
      <c r="K621" s="98"/>
    </row>
    <row r="622" spans="1:11" x14ac:dyDescent="0.3">
      <c r="A622" s="132" t="s">
        <v>78</v>
      </c>
      <c r="B622" s="133" t="s">
        <v>49</v>
      </c>
      <c r="C622" s="133" t="s">
        <v>53</v>
      </c>
      <c r="D622" s="134">
        <v>41671</v>
      </c>
      <c r="E622" s="135">
        <f t="shared" si="12"/>
        <v>2</v>
      </c>
      <c r="F622" s="135" t="s">
        <v>50</v>
      </c>
      <c r="G622" s="133" t="s">
        <v>76</v>
      </c>
      <c r="H622" s="133" t="s">
        <v>73</v>
      </c>
      <c r="I622" s="133" t="s">
        <v>74</v>
      </c>
      <c r="J622" s="136">
        <v>1867732.8207522598</v>
      </c>
      <c r="K622" s="98"/>
    </row>
    <row r="623" spans="1:11" x14ac:dyDescent="0.3">
      <c r="A623" s="127" t="s">
        <v>78</v>
      </c>
      <c r="B623" s="128" t="s">
        <v>49</v>
      </c>
      <c r="C623" s="128" t="s">
        <v>53</v>
      </c>
      <c r="D623" s="129">
        <v>41699</v>
      </c>
      <c r="E623" s="130">
        <f t="shared" si="12"/>
        <v>3</v>
      </c>
      <c r="F623" s="130" t="s">
        <v>50</v>
      </c>
      <c r="G623" s="128" t="s">
        <v>76</v>
      </c>
      <c r="H623" s="128" t="s">
        <v>73</v>
      </c>
      <c r="I623" s="128" t="s">
        <v>74</v>
      </c>
      <c r="J623" s="131">
        <v>1632975.2369934299</v>
      </c>
      <c r="K623" s="98"/>
    </row>
    <row r="624" spans="1:11" x14ac:dyDescent="0.3">
      <c r="A624" s="132" t="s">
        <v>78</v>
      </c>
      <c r="B624" s="133" t="s">
        <v>49</v>
      </c>
      <c r="C624" s="133" t="s">
        <v>53</v>
      </c>
      <c r="D624" s="134">
        <v>41730</v>
      </c>
      <c r="E624" s="135">
        <f t="shared" si="12"/>
        <v>4</v>
      </c>
      <c r="F624" s="135" t="s">
        <v>50</v>
      </c>
      <c r="G624" s="133" t="s">
        <v>76</v>
      </c>
      <c r="H624" s="133" t="s">
        <v>73</v>
      </c>
      <c r="I624" s="133" t="s">
        <v>74</v>
      </c>
      <c r="J624" s="136">
        <v>1699686.4578355199</v>
      </c>
      <c r="K624" s="98"/>
    </row>
    <row r="625" spans="1:11" x14ac:dyDescent="0.3">
      <c r="A625" s="127" t="s">
        <v>78</v>
      </c>
      <c r="B625" s="128" t="s">
        <v>49</v>
      </c>
      <c r="C625" s="128" t="s">
        <v>53</v>
      </c>
      <c r="D625" s="129">
        <v>41760</v>
      </c>
      <c r="E625" s="130">
        <f t="shared" si="12"/>
        <v>5</v>
      </c>
      <c r="F625" s="130" t="s">
        <v>50</v>
      </c>
      <c r="G625" s="128" t="s">
        <v>76</v>
      </c>
      <c r="H625" s="128" t="s">
        <v>73</v>
      </c>
      <c r="I625" s="128" t="s">
        <v>74</v>
      </c>
      <c r="J625" s="131">
        <v>1838520.95026149</v>
      </c>
      <c r="K625" s="98"/>
    </row>
    <row r="626" spans="1:11" x14ac:dyDescent="0.3">
      <c r="A626" s="132" t="s">
        <v>78</v>
      </c>
      <c r="B626" s="133" t="s">
        <v>49</v>
      </c>
      <c r="C626" s="133" t="s">
        <v>53</v>
      </c>
      <c r="D626" s="134">
        <v>41791</v>
      </c>
      <c r="E626" s="135">
        <f t="shared" si="12"/>
        <v>6</v>
      </c>
      <c r="F626" s="135" t="s">
        <v>50</v>
      </c>
      <c r="G626" s="133" t="s">
        <v>76</v>
      </c>
      <c r="H626" s="133" t="s">
        <v>73</v>
      </c>
      <c r="I626" s="133" t="s">
        <v>74</v>
      </c>
      <c r="J626" s="136">
        <v>1919092.9312032503</v>
      </c>
      <c r="K626" s="98"/>
    </row>
    <row r="627" spans="1:11" x14ac:dyDescent="0.3">
      <c r="A627" s="127" t="s">
        <v>78</v>
      </c>
      <c r="B627" s="128" t="s">
        <v>49</v>
      </c>
      <c r="C627" s="128" t="s">
        <v>53</v>
      </c>
      <c r="D627" s="129">
        <v>41456</v>
      </c>
      <c r="E627" s="130">
        <f t="shared" si="12"/>
        <v>7</v>
      </c>
      <c r="F627" s="130" t="s">
        <v>50</v>
      </c>
      <c r="G627" s="128" t="s">
        <v>76</v>
      </c>
      <c r="H627" s="128" t="s">
        <v>75</v>
      </c>
      <c r="I627" s="128" t="s">
        <v>74</v>
      </c>
      <c r="J627" s="131">
        <v>2886159.0288201999</v>
      </c>
      <c r="K627" s="98"/>
    </row>
    <row r="628" spans="1:11" x14ac:dyDescent="0.3">
      <c r="A628" s="132" t="s">
        <v>78</v>
      </c>
      <c r="B628" s="133" t="s">
        <v>49</v>
      </c>
      <c r="C628" s="133" t="s">
        <v>53</v>
      </c>
      <c r="D628" s="134">
        <v>41487</v>
      </c>
      <c r="E628" s="135">
        <f t="shared" si="12"/>
        <v>8</v>
      </c>
      <c r="F628" s="135" t="s">
        <v>50</v>
      </c>
      <c r="G628" s="133" t="s">
        <v>76</v>
      </c>
      <c r="H628" s="133" t="s">
        <v>75</v>
      </c>
      <c r="I628" s="133" t="s">
        <v>74</v>
      </c>
      <c r="J628" s="136">
        <v>2138617.9464186002</v>
      </c>
      <c r="K628" s="98"/>
    </row>
    <row r="629" spans="1:11" x14ac:dyDescent="0.3">
      <c r="A629" s="127" t="s">
        <v>78</v>
      </c>
      <c r="B629" s="128" t="s">
        <v>49</v>
      </c>
      <c r="C629" s="128" t="s">
        <v>53</v>
      </c>
      <c r="D629" s="129">
        <v>41518</v>
      </c>
      <c r="E629" s="130">
        <f t="shared" si="12"/>
        <v>9</v>
      </c>
      <c r="F629" s="130" t="s">
        <v>50</v>
      </c>
      <c r="G629" s="128" t="s">
        <v>76</v>
      </c>
      <c r="H629" s="128" t="s">
        <v>75</v>
      </c>
      <c r="I629" s="128" t="s">
        <v>74</v>
      </c>
      <c r="J629" s="131">
        <v>3947712.1118929996</v>
      </c>
      <c r="K629" s="98"/>
    </row>
    <row r="630" spans="1:11" x14ac:dyDescent="0.3">
      <c r="A630" s="132" t="s">
        <v>78</v>
      </c>
      <c r="B630" s="133" t="s">
        <v>49</v>
      </c>
      <c r="C630" s="133" t="s">
        <v>53</v>
      </c>
      <c r="D630" s="134">
        <v>41548</v>
      </c>
      <c r="E630" s="135">
        <f t="shared" si="12"/>
        <v>10</v>
      </c>
      <c r="F630" s="135" t="s">
        <v>50</v>
      </c>
      <c r="G630" s="133" t="s">
        <v>76</v>
      </c>
      <c r="H630" s="133" t="s">
        <v>75</v>
      </c>
      <c r="I630" s="133" t="s">
        <v>74</v>
      </c>
      <c r="J630" s="136">
        <v>3336453.7222977998</v>
      </c>
      <c r="K630" s="98"/>
    </row>
    <row r="631" spans="1:11" x14ac:dyDescent="0.3">
      <c r="A631" s="127" t="s">
        <v>78</v>
      </c>
      <c r="B631" s="128" t="s">
        <v>49</v>
      </c>
      <c r="C631" s="128" t="s">
        <v>53</v>
      </c>
      <c r="D631" s="129">
        <v>41579</v>
      </c>
      <c r="E631" s="130">
        <f t="shared" si="12"/>
        <v>11</v>
      </c>
      <c r="F631" s="130" t="s">
        <v>50</v>
      </c>
      <c r="G631" s="128" t="s">
        <v>76</v>
      </c>
      <c r="H631" s="128" t="s">
        <v>75</v>
      </c>
      <c r="I631" s="128" t="s">
        <v>74</v>
      </c>
      <c r="J631" s="131">
        <v>2581238.6260960004</v>
      </c>
      <c r="K631" s="98"/>
    </row>
    <row r="632" spans="1:11" x14ac:dyDescent="0.3">
      <c r="A632" s="132" t="s">
        <v>78</v>
      </c>
      <c r="B632" s="133" t="s">
        <v>49</v>
      </c>
      <c r="C632" s="133" t="s">
        <v>53</v>
      </c>
      <c r="D632" s="134">
        <v>41609</v>
      </c>
      <c r="E632" s="135">
        <f t="shared" si="12"/>
        <v>12</v>
      </c>
      <c r="F632" s="135" t="s">
        <v>50</v>
      </c>
      <c r="G632" s="133" t="s">
        <v>76</v>
      </c>
      <c r="H632" s="133" t="s">
        <v>75</v>
      </c>
      <c r="I632" s="133" t="s">
        <v>74</v>
      </c>
      <c r="J632" s="136">
        <v>3389594.0119008003</v>
      </c>
      <c r="K632" s="98"/>
    </row>
    <row r="633" spans="1:11" x14ac:dyDescent="0.3">
      <c r="A633" s="127" t="s">
        <v>78</v>
      </c>
      <c r="B633" s="128" t="s">
        <v>49</v>
      </c>
      <c r="C633" s="128" t="s">
        <v>53</v>
      </c>
      <c r="D633" s="129">
        <v>41640</v>
      </c>
      <c r="E633" s="130">
        <f t="shared" si="12"/>
        <v>1</v>
      </c>
      <c r="F633" s="130" t="s">
        <v>50</v>
      </c>
      <c r="G633" s="128" t="s">
        <v>76</v>
      </c>
      <c r="H633" s="128" t="s">
        <v>75</v>
      </c>
      <c r="I633" s="128" t="s">
        <v>74</v>
      </c>
      <c r="J633" s="131">
        <v>3641782.9956648001</v>
      </c>
      <c r="K633" s="98"/>
    </row>
    <row r="634" spans="1:11" x14ac:dyDescent="0.3">
      <c r="A634" s="132" t="s">
        <v>78</v>
      </c>
      <c r="B634" s="133" t="s">
        <v>49</v>
      </c>
      <c r="C634" s="133" t="s">
        <v>53</v>
      </c>
      <c r="D634" s="134">
        <v>41671</v>
      </c>
      <c r="E634" s="135">
        <f t="shared" si="12"/>
        <v>2</v>
      </c>
      <c r="F634" s="135" t="s">
        <v>50</v>
      </c>
      <c r="G634" s="133" t="s">
        <v>76</v>
      </c>
      <c r="H634" s="133" t="s">
        <v>75</v>
      </c>
      <c r="I634" s="133" t="s">
        <v>74</v>
      </c>
      <c r="J634" s="136">
        <v>3637088.2590588001</v>
      </c>
      <c r="K634" s="98"/>
    </row>
    <row r="635" spans="1:11" x14ac:dyDescent="0.3">
      <c r="A635" s="127" t="s">
        <v>78</v>
      </c>
      <c r="B635" s="128" t="s">
        <v>49</v>
      </c>
      <c r="C635" s="128" t="s">
        <v>53</v>
      </c>
      <c r="D635" s="129">
        <v>41699</v>
      </c>
      <c r="E635" s="130">
        <f t="shared" si="12"/>
        <v>3</v>
      </c>
      <c r="F635" s="130" t="s">
        <v>50</v>
      </c>
      <c r="G635" s="128" t="s">
        <v>76</v>
      </c>
      <c r="H635" s="128" t="s">
        <v>75</v>
      </c>
      <c r="I635" s="128" t="s">
        <v>74</v>
      </c>
      <c r="J635" s="131">
        <v>2891368.2735684002</v>
      </c>
      <c r="K635" s="98"/>
    </row>
    <row r="636" spans="1:11" x14ac:dyDescent="0.3">
      <c r="A636" s="132" t="s">
        <v>78</v>
      </c>
      <c r="B636" s="133" t="s">
        <v>49</v>
      </c>
      <c r="C636" s="133" t="s">
        <v>53</v>
      </c>
      <c r="D636" s="134">
        <v>41730</v>
      </c>
      <c r="E636" s="135">
        <f t="shared" si="12"/>
        <v>4</v>
      </c>
      <c r="F636" s="135" t="s">
        <v>50</v>
      </c>
      <c r="G636" s="133" t="s">
        <v>76</v>
      </c>
      <c r="H636" s="133" t="s">
        <v>75</v>
      </c>
      <c r="I636" s="133" t="s">
        <v>74</v>
      </c>
      <c r="J636" s="136">
        <v>3090339.0142464004</v>
      </c>
      <c r="K636" s="98"/>
    </row>
    <row r="637" spans="1:11" x14ac:dyDescent="0.3">
      <c r="A637" s="127" t="s">
        <v>78</v>
      </c>
      <c r="B637" s="128" t="s">
        <v>49</v>
      </c>
      <c r="C637" s="128" t="s">
        <v>53</v>
      </c>
      <c r="D637" s="129">
        <v>41760</v>
      </c>
      <c r="E637" s="130">
        <f t="shared" si="12"/>
        <v>5</v>
      </c>
      <c r="F637" s="130" t="s">
        <v>50</v>
      </c>
      <c r="G637" s="128" t="s">
        <v>76</v>
      </c>
      <c r="H637" s="128" t="s">
        <v>75</v>
      </c>
      <c r="I637" s="128" t="s">
        <v>74</v>
      </c>
      <c r="J637" s="131">
        <v>3395668.6594643998</v>
      </c>
      <c r="K637" s="98"/>
    </row>
    <row r="638" spans="1:11" x14ac:dyDescent="0.3">
      <c r="A638" s="132" t="s">
        <v>78</v>
      </c>
      <c r="B638" s="133" t="s">
        <v>49</v>
      </c>
      <c r="C638" s="133" t="s">
        <v>53</v>
      </c>
      <c r="D638" s="134">
        <v>41791</v>
      </c>
      <c r="E638" s="135">
        <f t="shared" si="12"/>
        <v>6</v>
      </c>
      <c r="F638" s="135" t="s">
        <v>50</v>
      </c>
      <c r="G638" s="133" t="s">
        <v>76</v>
      </c>
      <c r="H638" s="133" t="s">
        <v>75</v>
      </c>
      <c r="I638" s="133" t="s">
        <v>74</v>
      </c>
      <c r="J638" s="136">
        <v>3379572.3100814</v>
      </c>
      <c r="K638" s="98"/>
    </row>
    <row r="639" spans="1:11" x14ac:dyDescent="0.3">
      <c r="A639" s="127" t="s">
        <v>78</v>
      </c>
      <c r="B639" s="128" t="s">
        <v>49</v>
      </c>
      <c r="C639" s="128" t="s">
        <v>53</v>
      </c>
      <c r="D639" s="129">
        <v>41456</v>
      </c>
      <c r="E639" s="130">
        <f t="shared" si="12"/>
        <v>7</v>
      </c>
      <c r="F639" s="130" t="s">
        <v>50</v>
      </c>
      <c r="G639" s="128" t="s">
        <v>77</v>
      </c>
      <c r="H639" s="128" t="s">
        <v>73</v>
      </c>
      <c r="I639" s="128" t="s">
        <v>74</v>
      </c>
      <c r="J639" s="131">
        <v>3083178.310218194</v>
      </c>
      <c r="K639" s="98"/>
    </row>
    <row r="640" spans="1:11" x14ac:dyDescent="0.3">
      <c r="A640" s="132" t="s">
        <v>78</v>
      </c>
      <c r="B640" s="133" t="s">
        <v>49</v>
      </c>
      <c r="C640" s="133" t="s">
        <v>53</v>
      </c>
      <c r="D640" s="134">
        <v>41487</v>
      </c>
      <c r="E640" s="135">
        <f t="shared" si="12"/>
        <v>8</v>
      </c>
      <c r="F640" s="135" t="s">
        <v>50</v>
      </c>
      <c r="G640" s="133" t="s">
        <v>77</v>
      </c>
      <c r="H640" s="133" t="s">
        <v>73</v>
      </c>
      <c r="I640" s="133" t="s">
        <v>74</v>
      </c>
      <c r="J640" s="136">
        <v>3624627.2765830643</v>
      </c>
      <c r="K640" s="98"/>
    </row>
    <row r="641" spans="1:11" x14ac:dyDescent="0.3">
      <c r="A641" s="127" t="s">
        <v>78</v>
      </c>
      <c r="B641" s="128" t="s">
        <v>49</v>
      </c>
      <c r="C641" s="128" t="s">
        <v>53</v>
      </c>
      <c r="D641" s="129">
        <v>41518</v>
      </c>
      <c r="E641" s="130">
        <f t="shared" si="12"/>
        <v>9</v>
      </c>
      <c r="F641" s="130" t="s">
        <v>50</v>
      </c>
      <c r="G641" s="128" t="s">
        <v>77</v>
      </c>
      <c r="H641" s="128" t="s">
        <v>73</v>
      </c>
      <c r="I641" s="128" t="s">
        <v>74</v>
      </c>
      <c r="J641" s="131">
        <v>3090109.4706031792</v>
      </c>
      <c r="K641" s="98"/>
    </row>
    <row r="642" spans="1:11" x14ac:dyDescent="0.3">
      <c r="A642" s="132" t="s">
        <v>78</v>
      </c>
      <c r="B642" s="133" t="s">
        <v>49</v>
      </c>
      <c r="C642" s="133" t="s">
        <v>53</v>
      </c>
      <c r="D642" s="134">
        <v>41548</v>
      </c>
      <c r="E642" s="135">
        <f t="shared" si="12"/>
        <v>10</v>
      </c>
      <c r="F642" s="135" t="s">
        <v>50</v>
      </c>
      <c r="G642" s="133" t="s">
        <v>77</v>
      </c>
      <c r="H642" s="133" t="s">
        <v>73</v>
      </c>
      <c r="I642" s="133" t="s">
        <v>74</v>
      </c>
      <c r="J642" s="136">
        <v>2588932.9613108994</v>
      </c>
      <c r="K642" s="98"/>
    </row>
    <row r="643" spans="1:11" x14ac:dyDescent="0.3">
      <c r="A643" s="127" t="s">
        <v>78</v>
      </c>
      <c r="B643" s="128" t="s">
        <v>49</v>
      </c>
      <c r="C643" s="128" t="s">
        <v>53</v>
      </c>
      <c r="D643" s="129">
        <v>41579</v>
      </c>
      <c r="E643" s="130">
        <f t="shared" si="12"/>
        <v>11</v>
      </c>
      <c r="F643" s="130" t="s">
        <v>50</v>
      </c>
      <c r="G643" s="128" t="s">
        <v>77</v>
      </c>
      <c r="H643" s="128" t="s">
        <v>73</v>
      </c>
      <c r="I643" s="128" t="s">
        <v>74</v>
      </c>
      <c r="J643" s="131">
        <v>2871337.5293786996</v>
      </c>
      <c r="K643" s="98"/>
    </row>
    <row r="644" spans="1:11" x14ac:dyDescent="0.3">
      <c r="A644" s="132" t="s">
        <v>78</v>
      </c>
      <c r="B644" s="133" t="s">
        <v>49</v>
      </c>
      <c r="C644" s="133" t="s">
        <v>53</v>
      </c>
      <c r="D644" s="134">
        <v>41609</v>
      </c>
      <c r="E644" s="135">
        <f t="shared" si="12"/>
        <v>12</v>
      </c>
      <c r="F644" s="135" t="s">
        <v>50</v>
      </c>
      <c r="G644" s="133" t="s">
        <v>77</v>
      </c>
      <c r="H644" s="133" t="s">
        <v>73</v>
      </c>
      <c r="I644" s="133" t="s">
        <v>74</v>
      </c>
      <c r="J644" s="136">
        <v>2476353.7848823196</v>
      </c>
      <c r="K644" s="98"/>
    </row>
    <row r="645" spans="1:11" x14ac:dyDescent="0.3">
      <c r="A645" s="127" t="s">
        <v>78</v>
      </c>
      <c r="B645" s="128" t="s">
        <v>49</v>
      </c>
      <c r="C645" s="128" t="s">
        <v>53</v>
      </c>
      <c r="D645" s="129">
        <v>41640</v>
      </c>
      <c r="E645" s="130">
        <f t="shared" si="12"/>
        <v>1</v>
      </c>
      <c r="F645" s="130" t="s">
        <v>50</v>
      </c>
      <c r="G645" s="128" t="s">
        <v>77</v>
      </c>
      <c r="H645" s="128" t="s">
        <v>73</v>
      </c>
      <c r="I645" s="128" t="s">
        <v>74</v>
      </c>
      <c r="J645" s="131">
        <v>3520427.5225060191</v>
      </c>
      <c r="K645" s="98"/>
    </row>
    <row r="646" spans="1:11" x14ac:dyDescent="0.3">
      <c r="A646" s="132" t="s">
        <v>78</v>
      </c>
      <c r="B646" s="133" t="s">
        <v>49</v>
      </c>
      <c r="C646" s="133" t="s">
        <v>53</v>
      </c>
      <c r="D646" s="134">
        <v>41671</v>
      </c>
      <c r="E646" s="135">
        <f t="shared" si="12"/>
        <v>2</v>
      </c>
      <c r="F646" s="135" t="s">
        <v>50</v>
      </c>
      <c r="G646" s="133" t="s">
        <v>77</v>
      </c>
      <c r="H646" s="133" t="s">
        <v>73</v>
      </c>
      <c r="I646" s="133" t="s">
        <v>74</v>
      </c>
      <c r="J646" s="136">
        <v>3874818.9917811132</v>
      </c>
      <c r="K646" s="98"/>
    </row>
    <row r="647" spans="1:11" x14ac:dyDescent="0.3">
      <c r="A647" s="127" t="s">
        <v>78</v>
      </c>
      <c r="B647" s="128" t="s">
        <v>49</v>
      </c>
      <c r="C647" s="128" t="s">
        <v>53</v>
      </c>
      <c r="D647" s="129">
        <v>41699</v>
      </c>
      <c r="E647" s="130">
        <f t="shared" si="12"/>
        <v>3</v>
      </c>
      <c r="F647" s="130" t="s">
        <v>50</v>
      </c>
      <c r="G647" s="128" t="s">
        <v>77</v>
      </c>
      <c r="H647" s="128" t="s">
        <v>73</v>
      </c>
      <c r="I647" s="128" t="s">
        <v>74</v>
      </c>
      <c r="J647" s="131">
        <v>3237363.8548801187</v>
      </c>
      <c r="K647" s="98"/>
    </row>
    <row r="648" spans="1:11" x14ac:dyDescent="0.3">
      <c r="A648" s="132" t="s">
        <v>78</v>
      </c>
      <c r="B648" s="133" t="s">
        <v>49</v>
      </c>
      <c r="C648" s="133" t="s">
        <v>53</v>
      </c>
      <c r="D648" s="134">
        <v>41730</v>
      </c>
      <c r="E648" s="135">
        <f t="shared" si="12"/>
        <v>4</v>
      </c>
      <c r="F648" s="135" t="s">
        <v>50</v>
      </c>
      <c r="G648" s="133" t="s">
        <v>77</v>
      </c>
      <c r="H648" s="133" t="s">
        <v>73</v>
      </c>
      <c r="I648" s="133" t="s">
        <v>74</v>
      </c>
      <c r="J648" s="136">
        <v>3615453.1290214392</v>
      </c>
      <c r="K648" s="98"/>
    </row>
    <row r="649" spans="1:11" x14ac:dyDescent="0.3">
      <c r="A649" s="127" t="s">
        <v>78</v>
      </c>
      <c r="B649" s="128" t="s">
        <v>49</v>
      </c>
      <c r="C649" s="128" t="s">
        <v>53</v>
      </c>
      <c r="D649" s="129">
        <v>41760</v>
      </c>
      <c r="E649" s="130">
        <f t="shared" si="12"/>
        <v>5</v>
      </c>
      <c r="F649" s="130" t="s">
        <v>50</v>
      </c>
      <c r="G649" s="128" t="s">
        <v>77</v>
      </c>
      <c r="H649" s="128" t="s">
        <v>73</v>
      </c>
      <c r="I649" s="128" t="s">
        <v>74</v>
      </c>
      <c r="J649" s="131">
        <v>2956857.0525275953</v>
      </c>
      <c r="K649" s="98"/>
    </row>
    <row r="650" spans="1:11" x14ac:dyDescent="0.3">
      <c r="A650" s="132" t="s">
        <v>78</v>
      </c>
      <c r="B650" s="133" t="s">
        <v>49</v>
      </c>
      <c r="C650" s="133" t="s">
        <v>53</v>
      </c>
      <c r="D650" s="134">
        <v>41791</v>
      </c>
      <c r="E650" s="135">
        <f t="shared" si="12"/>
        <v>6</v>
      </c>
      <c r="F650" s="135" t="s">
        <v>50</v>
      </c>
      <c r="G650" s="133" t="s">
        <v>77</v>
      </c>
      <c r="H650" s="133" t="s">
        <v>73</v>
      </c>
      <c r="I650" s="133" t="s">
        <v>74</v>
      </c>
      <c r="J650" s="136">
        <v>3215096.199550285</v>
      </c>
      <c r="K650" s="98"/>
    </row>
    <row r="651" spans="1:11" x14ac:dyDescent="0.3">
      <c r="A651" s="127" t="s">
        <v>78</v>
      </c>
      <c r="B651" s="128" t="s">
        <v>37</v>
      </c>
      <c r="C651" s="128" t="s">
        <v>52</v>
      </c>
      <c r="D651" s="129">
        <v>41456</v>
      </c>
      <c r="E651" s="130">
        <f t="shared" si="12"/>
        <v>7</v>
      </c>
      <c r="F651" s="130" t="s">
        <v>39</v>
      </c>
      <c r="G651" s="128" t="s">
        <v>46</v>
      </c>
      <c r="H651" s="128" t="s">
        <v>55</v>
      </c>
      <c r="I651" s="128" t="s">
        <v>74</v>
      </c>
      <c r="J651" s="131">
        <v>859050.95871603675</v>
      </c>
      <c r="K651" s="98"/>
    </row>
    <row r="652" spans="1:11" x14ac:dyDescent="0.3">
      <c r="A652" s="132" t="s">
        <v>78</v>
      </c>
      <c r="B652" s="133" t="s">
        <v>37</v>
      </c>
      <c r="C652" s="133" t="s">
        <v>52</v>
      </c>
      <c r="D652" s="134">
        <v>41487</v>
      </c>
      <c r="E652" s="135">
        <f t="shared" si="12"/>
        <v>8</v>
      </c>
      <c r="F652" s="135" t="s">
        <v>39</v>
      </c>
      <c r="G652" s="133" t="s">
        <v>46</v>
      </c>
      <c r="H652" s="133" t="s">
        <v>55</v>
      </c>
      <c r="I652" s="133" t="s">
        <v>74</v>
      </c>
      <c r="J652" s="136">
        <v>1256568.663764968</v>
      </c>
      <c r="K652" s="98"/>
    </row>
    <row r="653" spans="1:11" x14ac:dyDescent="0.3">
      <c r="A653" s="127" t="s">
        <v>78</v>
      </c>
      <c r="B653" s="128" t="s">
        <v>37</v>
      </c>
      <c r="C653" s="128" t="s">
        <v>52</v>
      </c>
      <c r="D653" s="129">
        <v>41518</v>
      </c>
      <c r="E653" s="130">
        <f t="shared" si="12"/>
        <v>9</v>
      </c>
      <c r="F653" s="130" t="s">
        <v>39</v>
      </c>
      <c r="G653" s="128" t="s">
        <v>46</v>
      </c>
      <c r="H653" s="128" t="s">
        <v>55</v>
      </c>
      <c r="I653" s="128" t="s">
        <v>74</v>
      </c>
      <c r="J653" s="131">
        <v>945239.11169929046</v>
      </c>
      <c r="K653" s="98"/>
    </row>
    <row r="654" spans="1:11" x14ac:dyDescent="0.3">
      <c r="A654" s="132" t="s">
        <v>78</v>
      </c>
      <c r="B654" s="133" t="s">
        <v>37</v>
      </c>
      <c r="C654" s="133" t="s">
        <v>52</v>
      </c>
      <c r="D654" s="134">
        <v>41548</v>
      </c>
      <c r="E654" s="135">
        <f t="shared" si="12"/>
        <v>10</v>
      </c>
      <c r="F654" s="135" t="s">
        <v>39</v>
      </c>
      <c r="G654" s="133" t="s">
        <v>46</v>
      </c>
      <c r="H654" s="133" t="s">
        <v>55</v>
      </c>
      <c r="I654" s="133" t="s">
        <v>74</v>
      </c>
      <c r="J654" s="136">
        <v>897002.08738166792</v>
      </c>
      <c r="K654" s="98"/>
    </row>
    <row r="655" spans="1:11" x14ac:dyDescent="0.3">
      <c r="A655" s="127" t="s">
        <v>78</v>
      </c>
      <c r="B655" s="128" t="s">
        <v>37</v>
      </c>
      <c r="C655" s="128" t="s">
        <v>52</v>
      </c>
      <c r="D655" s="129">
        <v>41579</v>
      </c>
      <c r="E655" s="130">
        <f t="shared" si="12"/>
        <v>11</v>
      </c>
      <c r="F655" s="130" t="s">
        <v>39</v>
      </c>
      <c r="G655" s="128" t="s">
        <v>46</v>
      </c>
      <c r="H655" s="128" t="s">
        <v>55</v>
      </c>
      <c r="I655" s="128" t="s">
        <v>74</v>
      </c>
      <c r="J655" s="131">
        <v>983029.73485591868</v>
      </c>
      <c r="K655" s="98"/>
    </row>
    <row r="656" spans="1:11" x14ac:dyDescent="0.3">
      <c r="A656" s="132" t="s">
        <v>78</v>
      </c>
      <c r="B656" s="133" t="s">
        <v>37</v>
      </c>
      <c r="C656" s="133" t="s">
        <v>52</v>
      </c>
      <c r="D656" s="134">
        <v>41609</v>
      </c>
      <c r="E656" s="135">
        <f t="shared" ref="E656:E719" si="13">MONTH(D656)</f>
        <v>12</v>
      </c>
      <c r="F656" s="135" t="s">
        <v>39</v>
      </c>
      <c r="G656" s="133" t="s">
        <v>46</v>
      </c>
      <c r="H656" s="133" t="s">
        <v>55</v>
      </c>
      <c r="I656" s="133" t="s">
        <v>74</v>
      </c>
      <c r="J656" s="136">
        <v>938538.15127751243</v>
      </c>
      <c r="K656" s="98"/>
    </row>
    <row r="657" spans="1:11" x14ac:dyDescent="0.3">
      <c r="A657" s="127" t="s">
        <v>78</v>
      </c>
      <c r="B657" s="128" t="s">
        <v>37</v>
      </c>
      <c r="C657" s="128" t="s">
        <v>52</v>
      </c>
      <c r="D657" s="129">
        <v>41640</v>
      </c>
      <c r="E657" s="130">
        <f t="shared" si="13"/>
        <v>1</v>
      </c>
      <c r="F657" s="130" t="s">
        <v>39</v>
      </c>
      <c r="G657" s="128" t="s">
        <v>46</v>
      </c>
      <c r="H657" s="128" t="s">
        <v>55</v>
      </c>
      <c r="I657" s="128" t="s">
        <v>74</v>
      </c>
      <c r="J657" s="131">
        <v>1120011.9018488396</v>
      </c>
      <c r="K657" s="98"/>
    </row>
    <row r="658" spans="1:11" x14ac:dyDescent="0.3">
      <c r="A658" s="132" t="s">
        <v>78</v>
      </c>
      <c r="B658" s="133" t="s">
        <v>37</v>
      </c>
      <c r="C658" s="133" t="s">
        <v>52</v>
      </c>
      <c r="D658" s="134">
        <v>41671</v>
      </c>
      <c r="E658" s="135">
        <f t="shared" si="13"/>
        <v>2</v>
      </c>
      <c r="F658" s="135" t="s">
        <v>39</v>
      </c>
      <c r="G658" s="133" t="s">
        <v>46</v>
      </c>
      <c r="H658" s="133" t="s">
        <v>55</v>
      </c>
      <c r="I658" s="133" t="s">
        <v>74</v>
      </c>
      <c r="J658" s="136">
        <v>908869.29775302368</v>
      </c>
      <c r="K658" s="98"/>
    </row>
    <row r="659" spans="1:11" x14ac:dyDescent="0.3">
      <c r="A659" s="127" t="s">
        <v>78</v>
      </c>
      <c r="B659" s="128" t="s">
        <v>37</v>
      </c>
      <c r="C659" s="128" t="s">
        <v>52</v>
      </c>
      <c r="D659" s="129">
        <v>41699</v>
      </c>
      <c r="E659" s="130">
        <f t="shared" si="13"/>
        <v>3</v>
      </c>
      <c r="F659" s="130" t="s">
        <v>39</v>
      </c>
      <c r="G659" s="128" t="s">
        <v>46</v>
      </c>
      <c r="H659" s="128" t="s">
        <v>55</v>
      </c>
      <c r="I659" s="128" t="s">
        <v>74</v>
      </c>
      <c r="J659" s="131">
        <v>962926.50469158008</v>
      </c>
      <c r="K659" s="98"/>
    </row>
    <row r="660" spans="1:11" x14ac:dyDescent="0.3">
      <c r="A660" s="132" t="s">
        <v>78</v>
      </c>
      <c r="B660" s="133" t="s">
        <v>37</v>
      </c>
      <c r="C660" s="133" t="s">
        <v>52</v>
      </c>
      <c r="D660" s="134">
        <v>41730</v>
      </c>
      <c r="E660" s="135">
        <f t="shared" si="13"/>
        <v>4</v>
      </c>
      <c r="F660" s="135" t="s">
        <v>39</v>
      </c>
      <c r="G660" s="133" t="s">
        <v>46</v>
      </c>
      <c r="H660" s="133" t="s">
        <v>55</v>
      </c>
      <c r="I660" s="133" t="s">
        <v>74</v>
      </c>
      <c r="J660" s="136">
        <v>972833.26691238175</v>
      </c>
      <c r="K660" s="98"/>
    </row>
    <row r="661" spans="1:11" x14ac:dyDescent="0.3">
      <c r="A661" s="127" t="s">
        <v>78</v>
      </c>
      <c r="B661" s="128" t="s">
        <v>37</v>
      </c>
      <c r="C661" s="128" t="s">
        <v>52</v>
      </c>
      <c r="D661" s="129">
        <v>41760</v>
      </c>
      <c r="E661" s="130">
        <f t="shared" si="13"/>
        <v>5</v>
      </c>
      <c r="F661" s="130" t="s">
        <v>39</v>
      </c>
      <c r="G661" s="128" t="s">
        <v>46</v>
      </c>
      <c r="H661" s="128" t="s">
        <v>55</v>
      </c>
      <c r="I661" s="128" t="s">
        <v>74</v>
      </c>
      <c r="J661" s="131">
        <v>1071765.8371174217</v>
      </c>
      <c r="K661" s="98"/>
    </row>
    <row r="662" spans="1:11" x14ac:dyDescent="0.3">
      <c r="A662" s="132" t="s">
        <v>78</v>
      </c>
      <c r="B662" s="133" t="s">
        <v>37</v>
      </c>
      <c r="C662" s="133" t="s">
        <v>52</v>
      </c>
      <c r="D662" s="134">
        <v>41791</v>
      </c>
      <c r="E662" s="135">
        <f t="shared" si="13"/>
        <v>6</v>
      </c>
      <c r="F662" s="135" t="s">
        <v>39</v>
      </c>
      <c r="G662" s="133" t="s">
        <v>46</v>
      </c>
      <c r="H662" s="133" t="s">
        <v>55</v>
      </c>
      <c r="I662" s="133" t="s">
        <v>74</v>
      </c>
      <c r="J662" s="136">
        <v>1137792.8543239292</v>
      </c>
      <c r="K662" s="98"/>
    </row>
    <row r="663" spans="1:11" x14ac:dyDescent="0.3">
      <c r="A663" s="127" t="s">
        <v>78</v>
      </c>
      <c r="B663" s="128" t="s">
        <v>37</v>
      </c>
      <c r="C663" s="128" t="s">
        <v>52</v>
      </c>
      <c r="D663" s="129">
        <v>41456</v>
      </c>
      <c r="E663" s="130">
        <f t="shared" si="13"/>
        <v>7</v>
      </c>
      <c r="F663" s="130" t="s">
        <v>39</v>
      </c>
      <c r="G663" s="128" t="s">
        <v>47</v>
      </c>
      <c r="H663" s="128" t="s">
        <v>62</v>
      </c>
      <c r="I663" s="128" t="s">
        <v>74</v>
      </c>
      <c r="J663" s="131">
        <v>411478.37181662378</v>
      </c>
      <c r="K663" s="98"/>
    </row>
    <row r="664" spans="1:11" x14ac:dyDescent="0.3">
      <c r="A664" s="132" t="s">
        <v>78</v>
      </c>
      <c r="B664" s="133" t="s">
        <v>37</v>
      </c>
      <c r="C664" s="133" t="s">
        <v>52</v>
      </c>
      <c r="D664" s="134">
        <v>41487</v>
      </c>
      <c r="E664" s="135">
        <f t="shared" si="13"/>
        <v>8</v>
      </c>
      <c r="F664" s="135" t="s">
        <v>39</v>
      </c>
      <c r="G664" s="133" t="s">
        <v>47</v>
      </c>
      <c r="H664" s="133" t="s">
        <v>62</v>
      </c>
      <c r="I664" s="133" t="s">
        <v>74</v>
      </c>
      <c r="J664" s="136">
        <v>558286.81851324998</v>
      </c>
      <c r="K664" s="98"/>
    </row>
    <row r="665" spans="1:11" x14ac:dyDescent="0.3">
      <c r="A665" s="127" t="s">
        <v>78</v>
      </c>
      <c r="B665" s="128" t="s">
        <v>37</v>
      </c>
      <c r="C665" s="128" t="s">
        <v>52</v>
      </c>
      <c r="D665" s="129">
        <v>41518</v>
      </c>
      <c r="E665" s="130">
        <f t="shared" si="13"/>
        <v>9</v>
      </c>
      <c r="F665" s="130" t="s">
        <v>39</v>
      </c>
      <c r="G665" s="128" t="s">
        <v>47</v>
      </c>
      <c r="H665" s="128" t="s">
        <v>62</v>
      </c>
      <c r="I665" s="128" t="s">
        <v>74</v>
      </c>
      <c r="J665" s="131">
        <v>449699.38278299873</v>
      </c>
      <c r="K665" s="98"/>
    </row>
    <row r="666" spans="1:11" x14ac:dyDescent="0.3">
      <c r="A666" s="132" t="s">
        <v>78</v>
      </c>
      <c r="B666" s="133" t="s">
        <v>37</v>
      </c>
      <c r="C666" s="133" t="s">
        <v>52</v>
      </c>
      <c r="D666" s="134">
        <v>41548</v>
      </c>
      <c r="E666" s="135">
        <f t="shared" si="13"/>
        <v>10</v>
      </c>
      <c r="F666" s="135" t="s">
        <v>39</v>
      </c>
      <c r="G666" s="133" t="s">
        <v>47</v>
      </c>
      <c r="H666" s="133" t="s">
        <v>62</v>
      </c>
      <c r="I666" s="133" t="s">
        <v>74</v>
      </c>
      <c r="J666" s="136">
        <v>427182.91524</v>
      </c>
      <c r="K666" s="98"/>
    </row>
    <row r="667" spans="1:11" x14ac:dyDescent="0.3">
      <c r="A667" s="127" t="s">
        <v>78</v>
      </c>
      <c r="B667" s="128" t="s">
        <v>37</v>
      </c>
      <c r="C667" s="128" t="s">
        <v>52</v>
      </c>
      <c r="D667" s="129">
        <v>41579</v>
      </c>
      <c r="E667" s="130">
        <f t="shared" si="13"/>
        <v>11</v>
      </c>
      <c r="F667" s="130" t="s">
        <v>39</v>
      </c>
      <c r="G667" s="128" t="s">
        <v>47</v>
      </c>
      <c r="H667" s="128" t="s">
        <v>62</v>
      </c>
      <c r="I667" s="128" t="s">
        <v>74</v>
      </c>
      <c r="J667" s="131">
        <v>415259.38098750002</v>
      </c>
      <c r="K667" s="98"/>
    </row>
    <row r="668" spans="1:11" x14ac:dyDescent="0.3">
      <c r="A668" s="132" t="s">
        <v>78</v>
      </c>
      <c r="B668" s="133" t="s">
        <v>37</v>
      </c>
      <c r="C668" s="133" t="s">
        <v>52</v>
      </c>
      <c r="D668" s="134">
        <v>41609</v>
      </c>
      <c r="E668" s="135">
        <f t="shared" si="13"/>
        <v>12</v>
      </c>
      <c r="F668" s="135" t="s">
        <v>39</v>
      </c>
      <c r="G668" s="133" t="s">
        <v>47</v>
      </c>
      <c r="H668" s="133" t="s">
        <v>62</v>
      </c>
      <c r="I668" s="133" t="s">
        <v>74</v>
      </c>
      <c r="J668" s="136">
        <v>427041.03370000009</v>
      </c>
      <c r="K668" s="98"/>
    </row>
    <row r="669" spans="1:11" x14ac:dyDescent="0.3">
      <c r="A669" s="127" t="s">
        <v>78</v>
      </c>
      <c r="B669" s="128" t="s">
        <v>37</v>
      </c>
      <c r="C669" s="128" t="s">
        <v>52</v>
      </c>
      <c r="D669" s="129">
        <v>41640</v>
      </c>
      <c r="E669" s="130">
        <f t="shared" si="13"/>
        <v>1</v>
      </c>
      <c r="F669" s="130" t="s">
        <v>39</v>
      </c>
      <c r="G669" s="128" t="s">
        <v>47</v>
      </c>
      <c r="H669" s="128" t="s">
        <v>62</v>
      </c>
      <c r="I669" s="128" t="s">
        <v>74</v>
      </c>
      <c r="J669" s="131">
        <v>536309.89158199995</v>
      </c>
      <c r="K669" s="98"/>
    </row>
    <row r="670" spans="1:11" x14ac:dyDescent="0.3">
      <c r="A670" s="132" t="s">
        <v>78</v>
      </c>
      <c r="B670" s="133" t="s">
        <v>37</v>
      </c>
      <c r="C670" s="133" t="s">
        <v>52</v>
      </c>
      <c r="D670" s="134">
        <v>41671</v>
      </c>
      <c r="E670" s="135">
        <f t="shared" si="13"/>
        <v>2</v>
      </c>
      <c r="F670" s="135" t="s">
        <v>39</v>
      </c>
      <c r="G670" s="133" t="s">
        <v>47</v>
      </c>
      <c r="H670" s="133" t="s">
        <v>62</v>
      </c>
      <c r="I670" s="133" t="s">
        <v>74</v>
      </c>
      <c r="J670" s="136">
        <v>414358.37553974998</v>
      </c>
      <c r="K670" s="98"/>
    </row>
    <row r="671" spans="1:11" x14ac:dyDescent="0.3">
      <c r="A671" s="127" t="s">
        <v>78</v>
      </c>
      <c r="B671" s="128" t="s">
        <v>37</v>
      </c>
      <c r="C671" s="128" t="s">
        <v>52</v>
      </c>
      <c r="D671" s="129">
        <v>41699</v>
      </c>
      <c r="E671" s="130">
        <f t="shared" si="13"/>
        <v>3</v>
      </c>
      <c r="F671" s="130" t="s">
        <v>39</v>
      </c>
      <c r="G671" s="128" t="s">
        <v>47</v>
      </c>
      <c r="H671" s="128" t="s">
        <v>62</v>
      </c>
      <c r="I671" s="128" t="s">
        <v>74</v>
      </c>
      <c r="J671" s="131">
        <v>484912.71240800002</v>
      </c>
      <c r="K671" s="98"/>
    </row>
    <row r="672" spans="1:11" x14ac:dyDescent="0.3">
      <c r="A672" s="132" t="s">
        <v>78</v>
      </c>
      <c r="B672" s="133" t="s">
        <v>37</v>
      </c>
      <c r="C672" s="133" t="s">
        <v>52</v>
      </c>
      <c r="D672" s="134">
        <v>41730</v>
      </c>
      <c r="E672" s="135">
        <f t="shared" si="13"/>
        <v>4</v>
      </c>
      <c r="F672" s="135" t="s">
        <v>39</v>
      </c>
      <c r="G672" s="133" t="s">
        <v>47</v>
      </c>
      <c r="H672" s="133" t="s">
        <v>62</v>
      </c>
      <c r="I672" s="133" t="s">
        <v>74</v>
      </c>
      <c r="J672" s="136">
        <v>419935.11569100001</v>
      </c>
      <c r="K672" s="98"/>
    </row>
    <row r="673" spans="1:11" x14ac:dyDescent="0.3">
      <c r="A673" s="127" t="s">
        <v>78</v>
      </c>
      <c r="B673" s="128" t="s">
        <v>37</v>
      </c>
      <c r="C673" s="128" t="s">
        <v>52</v>
      </c>
      <c r="D673" s="129">
        <v>41760</v>
      </c>
      <c r="E673" s="130">
        <f t="shared" si="13"/>
        <v>5</v>
      </c>
      <c r="F673" s="130" t="s">
        <v>39</v>
      </c>
      <c r="G673" s="128" t="s">
        <v>47</v>
      </c>
      <c r="H673" s="128" t="s">
        <v>62</v>
      </c>
      <c r="I673" s="128" t="s">
        <v>74</v>
      </c>
      <c r="J673" s="131">
        <v>448216.05637499999</v>
      </c>
      <c r="K673" s="98"/>
    </row>
    <row r="674" spans="1:11" x14ac:dyDescent="0.3">
      <c r="A674" s="132" t="s">
        <v>78</v>
      </c>
      <c r="B674" s="133" t="s">
        <v>37</v>
      </c>
      <c r="C674" s="133" t="s">
        <v>52</v>
      </c>
      <c r="D674" s="134">
        <v>41791</v>
      </c>
      <c r="E674" s="135">
        <f t="shared" si="13"/>
        <v>6</v>
      </c>
      <c r="F674" s="135" t="s">
        <v>39</v>
      </c>
      <c r="G674" s="133" t="s">
        <v>47</v>
      </c>
      <c r="H674" s="133" t="s">
        <v>62</v>
      </c>
      <c r="I674" s="133" t="s">
        <v>74</v>
      </c>
      <c r="J674" s="136">
        <v>532127.64313450002</v>
      </c>
      <c r="K674" s="98"/>
    </row>
    <row r="675" spans="1:11" x14ac:dyDescent="0.3">
      <c r="A675" s="127" t="s">
        <v>78</v>
      </c>
      <c r="B675" s="128" t="s">
        <v>37</v>
      </c>
      <c r="C675" s="128" t="s">
        <v>52</v>
      </c>
      <c r="D675" s="129">
        <v>41456</v>
      </c>
      <c r="E675" s="130">
        <f t="shared" si="13"/>
        <v>7</v>
      </c>
      <c r="F675" s="130" t="s">
        <v>39</v>
      </c>
      <c r="G675" s="128" t="s">
        <v>47</v>
      </c>
      <c r="H675" s="128" t="s">
        <v>61</v>
      </c>
      <c r="I675" s="128" t="s">
        <v>74</v>
      </c>
      <c r="J675" s="131">
        <v>610297.37310056051</v>
      </c>
      <c r="K675" s="98"/>
    </row>
    <row r="676" spans="1:11" x14ac:dyDescent="0.3">
      <c r="A676" s="132" t="s">
        <v>78</v>
      </c>
      <c r="B676" s="133" t="s">
        <v>37</v>
      </c>
      <c r="C676" s="133" t="s">
        <v>52</v>
      </c>
      <c r="D676" s="134">
        <v>41487</v>
      </c>
      <c r="E676" s="135">
        <f t="shared" si="13"/>
        <v>8</v>
      </c>
      <c r="F676" s="135" t="s">
        <v>39</v>
      </c>
      <c r="G676" s="133" t="s">
        <v>47</v>
      </c>
      <c r="H676" s="133" t="s">
        <v>61</v>
      </c>
      <c r="I676" s="133" t="s">
        <v>74</v>
      </c>
      <c r="J676" s="136">
        <v>908795.20773656247</v>
      </c>
      <c r="K676" s="98"/>
    </row>
    <row r="677" spans="1:11" x14ac:dyDescent="0.3">
      <c r="A677" s="127" t="s">
        <v>78</v>
      </c>
      <c r="B677" s="128" t="s">
        <v>37</v>
      </c>
      <c r="C677" s="128" t="s">
        <v>52</v>
      </c>
      <c r="D677" s="129">
        <v>41518</v>
      </c>
      <c r="E677" s="130">
        <f t="shared" si="13"/>
        <v>9</v>
      </c>
      <c r="F677" s="130" t="s">
        <v>39</v>
      </c>
      <c r="G677" s="128" t="s">
        <v>47</v>
      </c>
      <c r="H677" s="128" t="s">
        <v>61</v>
      </c>
      <c r="I677" s="128" t="s">
        <v>74</v>
      </c>
      <c r="J677" s="131">
        <v>711025.90062299802</v>
      </c>
      <c r="K677" s="98"/>
    </row>
    <row r="678" spans="1:11" x14ac:dyDescent="0.3">
      <c r="A678" s="132" t="s">
        <v>78</v>
      </c>
      <c r="B678" s="133" t="s">
        <v>37</v>
      </c>
      <c r="C678" s="133" t="s">
        <v>52</v>
      </c>
      <c r="D678" s="134">
        <v>41548</v>
      </c>
      <c r="E678" s="135">
        <f t="shared" si="13"/>
        <v>10</v>
      </c>
      <c r="F678" s="135" t="s">
        <v>39</v>
      </c>
      <c r="G678" s="133" t="s">
        <v>47</v>
      </c>
      <c r="H678" s="133" t="s">
        <v>61</v>
      </c>
      <c r="I678" s="133" t="s">
        <v>74</v>
      </c>
      <c r="J678" s="136">
        <v>699813.46326262481</v>
      </c>
      <c r="K678" s="98"/>
    </row>
    <row r="679" spans="1:11" x14ac:dyDescent="0.3">
      <c r="A679" s="127" t="s">
        <v>78</v>
      </c>
      <c r="B679" s="128" t="s">
        <v>37</v>
      </c>
      <c r="C679" s="128" t="s">
        <v>52</v>
      </c>
      <c r="D679" s="129">
        <v>41579</v>
      </c>
      <c r="E679" s="130">
        <f t="shared" si="13"/>
        <v>11</v>
      </c>
      <c r="F679" s="130" t="s">
        <v>39</v>
      </c>
      <c r="G679" s="128" t="s">
        <v>47</v>
      </c>
      <c r="H679" s="128" t="s">
        <v>61</v>
      </c>
      <c r="I679" s="128" t="s">
        <v>74</v>
      </c>
      <c r="J679" s="131">
        <v>619174.29107624991</v>
      </c>
      <c r="K679" s="98"/>
    </row>
    <row r="680" spans="1:11" x14ac:dyDescent="0.3">
      <c r="A680" s="132" t="s">
        <v>78</v>
      </c>
      <c r="B680" s="133" t="s">
        <v>37</v>
      </c>
      <c r="C680" s="133" t="s">
        <v>52</v>
      </c>
      <c r="D680" s="134">
        <v>41609</v>
      </c>
      <c r="E680" s="135">
        <f t="shared" si="13"/>
        <v>12</v>
      </c>
      <c r="F680" s="135" t="s">
        <v>39</v>
      </c>
      <c r="G680" s="133" t="s">
        <v>47</v>
      </c>
      <c r="H680" s="133" t="s">
        <v>61</v>
      </c>
      <c r="I680" s="133" t="s">
        <v>74</v>
      </c>
      <c r="J680" s="136">
        <v>641582.36576999992</v>
      </c>
      <c r="K680" s="98"/>
    </row>
    <row r="681" spans="1:11" x14ac:dyDescent="0.3">
      <c r="A681" s="127" t="s">
        <v>78</v>
      </c>
      <c r="B681" s="128" t="s">
        <v>37</v>
      </c>
      <c r="C681" s="128" t="s">
        <v>52</v>
      </c>
      <c r="D681" s="129">
        <v>41640</v>
      </c>
      <c r="E681" s="130">
        <f t="shared" si="13"/>
        <v>1</v>
      </c>
      <c r="F681" s="130" t="s">
        <v>39</v>
      </c>
      <c r="G681" s="128" t="s">
        <v>47</v>
      </c>
      <c r="H681" s="128" t="s">
        <v>61</v>
      </c>
      <c r="I681" s="128" t="s">
        <v>74</v>
      </c>
      <c r="J681" s="131">
        <v>740585.34395999974</v>
      </c>
      <c r="K681" s="98"/>
    </row>
    <row r="682" spans="1:11" x14ac:dyDescent="0.3">
      <c r="A682" s="132" t="s">
        <v>78</v>
      </c>
      <c r="B682" s="133" t="s">
        <v>37</v>
      </c>
      <c r="C682" s="133" t="s">
        <v>52</v>
      </c>
      <c r="D682" s="134">
        <v>41671</v>
      </c>
      <c r="E682" s="135">
        <f t="shared" si="13"/>
        <v>2</v>
      </c>
      <c r="F682" s="135" t="s">
        <v>39</v>
      </c>
      <c r="G682" s="133" t="s">
        <v>47</v>
      </c>
      <c r="H682" s="133" t="s">
        <v>61</v>
      </c>
      <c r="I682" s="133" t="s">
        <v>74</v>
      </c>
      <c r="J682" s="136">
        <v>665533.05688012496</v>
      </c>
      <c r="K682" s="98"/>
    </row>
    <row r="683" spans="1:11" x14ac:dyDescent="0.3">
      <c r="A683" s="127" t="s">
        <v>78</v>
      </c>
      <c r="B683" s="128" t="s">
        <v>37</v>
      </c>
      <c r="C683" s="128" t="s">
        <v>52</v>
      </c>
      <c r="D683" s="129">
        <v>41699</v>
      </c>
      <c r="E683" s="130">
        <f t="shared" si="13"/>
        <v>3</v>
      </c>
      <c r="F683" s="130" t="s">
        <v>39</v>
      </c>
      <c r="G683" s="128" t="s">
        <v>47</v>
      </c>
      <c r="H683" s="128" t="s">
        <v>61</v>
      </c>
      <c r="I683" s="128" t="s">
        <v>74</v>
      </c>
      <c r="J683" s="131">
        <v>608946.05938500003</v>
      </c>
      <c r="K683" s="98"/>
    </row>
    <row r="684" spans="1:11" x14ac:dyDescent="0.3">
      <c r="A684" s="132" t="s">
        <v>78</v>
      </c>
      <c r="B684" s="133" t="s">
        <v>37</v>
      </c>
      <c r="C684" s="133" t="s">
        <v>52</v>
      </c>
      <c r="D684" s="134">
        <v>41730</v>
      </c>
      <c r="E684" s="135">
        <f t="shared" si="13"/>
        <v>4</v>
      </c>
      <c r="F684" s="135" t="s">
        <v>39</v>
      </c>
      <c r="G684" s="133" t="s">
        <v>47</v>
      </c>
      <c r="H684" s="133" t="s">
        <v>61</v>
      </c>
      <c r="I684" s="133" t="s">
        <v>74</v>
      </c>
      <c r="J684" s="136">
        <v>706548.92858549999</v>
      </c>
      <c r="K684" s="98"/>
    </row>
    <row r="685" spans="1:11" x14ac:dyDescent="0.3">
      <c r="A685" s="127" t="s">
        <v>78</v>
      </c>
      <c r="B685" s="128" t="s">
        <v>37</v>
      </c>
      <c r="C685" s="128" t="s">
        <v>52</v>
      </c>
      <c r="D685" s="129">
        <v>41760</v>
      </c>
      <c r="E685" s="130">
        <f t="shared" si="13"/>
        <v>5</v>
      </c>
      <c r="F685" s="130" t="s">
        <v>39</v>
      </c>
      <c r="G685" s="128" t="s">
        <v>47</v>
      </c>
      <c r="H685" s="128" t="s">
        <v>61</v>
      </c>
      <c r="I685" s="128" t="s">
        <v>74</v>
      </c>
      <c r="J685" s="131">
        <v>684073.99396875</v>
      </c>
      <c r="K685" s="98"/>
    </row>
    <row r="686" spans="1:11" x14ac:dyDescent="0.3">
      <c r="A686" s="132" t="s">
        <v>78</v>
      </c>
      <c r="B686" s="133" t="s">
        <v>37</v>
      </c>
      <c r="C686" s="133" t="s">
        <v>52</v>
      </c>
      <c r="D686" s="134">
        <v>41791</v>
      </c>
      <c r="E686" s="135">
        <f t="shared" si="13"/>
        <v>6</v>
      </c>
      <c r="F686" s="135" t="s">
        <v>39</v>
      </c>
      <c r="G686" s="133" t="s">
        <v>47</v>
      </c>
      <c r="H686" s="133" t="s">
        <v>61</v>
      </c>
      <c r="I686" s="133" t="s">
        <v>74</v>
      </c>
      <c r="J686" s="136">
        <v>795822.70165668742</v>
      </c>
      <c r="K686" s="98"/>
    </row>
    <row r="687" spans="1:11" x14ac:dyDescent="0.3">
      <c r="A687" s="127" t="s">
        <v>78</v>
      </c>
      <c r="B687" s="128" t="s">
        <v>37</v>
      </c>
      <c r="C687" s="128" t="s">
        <v>52</v>
      </c>
      <c r="D687" s="129">
        <v>41456</v>
      </c>
      <c r="E687" s="130">
        <f t="shared" si="13"/>
        <v>7</v>
      </c>
      <c r="F687" s="130" t="s">
        <v>39</v>
      </c>
      <c r="G687" s="128" t="s">
        <v>45</v>
      </c>
      <c r="H687" s="128" t="s">
        <v>58</v>
      </c>
      <c r="I687" s="128" t="s">
        <v>74</v>
      </c>
      <c r="J687" s="131">
        <v>334574.56978850893</v>
      </c>
      <c r="K687" s="98"/>
    </row>
    <row r="688" spans="1:11" x14ac:dyDescent="0.3">
      <c r="A688" s="132" t="s">
        <v>78</v>
      </c>
      <c r="B688" s="133" t="s">
        <v>37</v>
      </c>
      <c r="C688" s="133" t="s">
        <v>52</v>
      </c>
      <c r="D688" s="134">
        <v>41487</v>
      </c>
      <c r="E688" s="135">
        <f t="shared" si="13"/>
        <v>8</v>
      </c>
      <c r="F688" s="135" t="s">
        <v>39</v>
      </c>
      <c r="G688" s="133" t="s">
        <v>45</v>
      </c>
      <c r="H688" s="133" t="s">
        <v>58</v>
      </c>
      <c r="I688" s="133" t="s">
        <v>74</v>
      </c>
      <c r="J688" s="136">
        <v>492735.34629342239</v>
      </c>
      <c r="K688" s="98"/>
    </row>
    <row r="689" spans="1:11" x14ac:dyDescent="0.3">
      <c r="A689" s="127" t="s">
        <v>78</v>
      </c>
      <c r="B689" s="128" t="s">
        <v>37</v>
      </c>
      <c r="C689" s="128" t="s">
        <v>52</v>
      </c>
      <c r="D689" s="129">
        <v>41518</v>
      </c>
      <c r="E689" s="130">
        <f t="shared" si="13"/>
        <v>9</v>
      </c>
      <c r="F689" s="130" t="s">
        <v>39</v>
      </c>
      <c r="G689" s="128" t="s">
        <v>45</v>
      </c>
      <c r="H689" s="128" t="s">
        <v>58</v>
      </c>
      <c r="I689" s="128" t="s">
        <v>74</v>
      </c>
      <c r="J689" s="131">
        <v>423886.13007635879</v>
      </c>
      <c r="K689" s="98"/>
    </row>
    <row r="690" spans="1:11" x14ac:dyDescent="0.3">
      <c r="A690" s="132" t="s">
        <v>78</v>
      </c>
      <c r="B690" s="133" t="s">
        <v>37</v>
      </c>
      <c r="C690" s="133" t="s">
        <v>52</v>
      </c>
      <c r="D690" s="134">
        <v>41548</v>
      </c>
      <c r="E690" s="135">
        <f t="shared" si="13"/>
        <v>10</v>
      </c>
      <c r="F690" s="135" t="s">
        <v>39</v>
      </c>
      <c r="G690" s="133" t="s">
        <v>45</v>
      </c>
      <c r="H690" s="133" t="s">
        <v>58</v>
      </c>
      <c r="I690" s="133" t="s">
        <v>74</v>
      </c>
      <c r="J690" s="136">
        <v>370340.02732499992</v>
      </c>
      <c r="K690" s="98"/>
    </row>
    <row r="691" spans="1:11" x14ac:dyDescent="0.3">
      <c r="A691" s="127" t="s">
        <v>78</v>
      </c>
      <c r="B691" s="128" t="s">
        <v>37</v>
      </c>
      <c r="C691" s="128" t="s">
        <v>52</v>
      </c>
      <c r="D691" s="129">
        <v>41579</v>
      </c>
      <c r="E691" s="130">
        <f t="shared" si="13"/>
        <v>11</v>
      </c>
      <c r="F691" s="130" t="s">
        <v>39</v>
      </c>
      <c r="G691" s="128" t="s">
        <v>45</v>
      </c>
      <c r="H691" s="128" t="s">
        <v>58</v>
      </c>
      <c r="I691" s="128" t="s">
        <v>74</v>
      </c>
      <c r="J691" s="131">
        <v>388537.72727419995</v>
      </c>
      <c r="K691" s="98"/>
    </row>
    <row r="692" spans="1:11" x14ac:dyDescent="0.3">
      <c r="A692" s="132" t="s">
        <v>78</v>
      </c>
      <c r="B692" s="133" t="s">
        <v>37</v>
      </c>
      <c r="C692" s="133" t="s">
        <v>52</v>
      </c>
      <c r="D692" s="134">
        <v>41609</v>
      </c>
      <c r="E692" s="135">
        <f t="shared" si="13"/>
        <v>12</v>
      </c>
      <c r="F692" s="135" t="s">
        <v>39</v>
      </c>
      <c r="G692" s="133" t="s">
        <v>45</v>
      </c>
      <c r="H692" s="133" t="s">
        <v>58</v>
      </c>
      <c r="I692" s="133" t="s">
        <v>74</v>
      </c>
      <c r="J692" s="136">
        <v>338577.18673479994</v>
      </c>
      <c r="K692" s="98"/>
    </row>
    <row r="693" spans="1:11" x14ac:dyDescent="0.3">
      <c r="A693" s="127" t="s">
        <v>78</v>
      </c>
      <c r="B693" s="128" t="s">
        <v>37</v>
      </c>
      <c r="C693" s="128" t="s">
        <v>52</v>
      </c>
      <c r="D693" s="129">
        <v>41640</v>
      </c>
      <c r="E693" s="130">
        <f t="shared" si="13"/>
        <v>1</v>
      </c>
      <c r="F693" s="130" t="s">
        <v>39</v>
      </c>
      <c r="G693" s="128" t="s">
        <v>45</v>
      </c>
      <c r="H693" s="128" t="s">
        <v>58</v>
      </c>
      <c r="I693" s="128" t="s">
        <v>74</v>
      </c>
      <c r="J693" s="131">
        <v>466373.20086803986</v>
      </c>
      <c r="K693" s="98"/>
    </row>
    <row r="694" spans="1:11" x14ac:dyDescent="0.3">
      <c r="A694" s="132" t="s">
        <v>78</v>
      </c>
      <c r="B694" s="133" t="s">
        <v>37</v>
      </c>
      <c r="C694" s="133" t="s">
        <v>52</v>
      </c>
      <c r="D694" s="134">
        <v>41671</v>
      </c>
      <c r="E694" s="135">
        <f t="shared" si="13"/>
        <v>2</v>
      </c>
      <c r="F694" s="135" t="s">
        <v>39</v>
      </c>
      <c r="G694" s="133" t="s">
        <v>45</v>
      </c>
      <c r="H694" s="133" t="s">
        <v>58</v>
      </c>
      <c r="I694" s="133" t="s">
        <v>74</v>
      </c>
      <c r="J694" s="136">
        <v>388574.67707873997</v>
      </c>
      <c r="K694" s="98"/>
    </row>
    <row r="695" spans="1:11" x14ac:dyDescent="0.3">
      <c r="A695" s="127" t="s">
        <v>78</v>
      </c>
      <c r="B695" s="128" t="s">
        <v>37</v>
      </c>
      <c r="C695" s="128" t="s">
        <v>52</v>
      </c>
      <c r="D695" s="129">
        <v>41699</v>
      </c>
      <c r="E695" s="130">
        <f t="shared" si="13"/>
        <v>3</v>
      </c>
      <c r="F695" s="130" t="s">
        <v>39</v>
      </c>
      <c r="G695" s="128" t="s">
        <v>45</v>
      </c>
      <c r="H695" s="128" t="s">
        <v>58</v>
      </c>
      <c r="I695" s="128" t="s">
        <v>74</v>
      </c>
      <c r="J695" s="131">
        <v>356192.71368815994</v>
      </c>
      <c r="K695" s="98"/>
    </row>
    <row r="696" spans="1:11" x14ac:dyDescent="0.3">
      <c r="A696" s="132" t="s">
        <v>78</v>
      </c>
      <c r="B696" s="133" t="s">
        <v>37</v>
      </c>
      <c r="C696" s="133" t="s">
        <v>52</v>
      </c>
      <c r="D696" s="134">
        <v>41730</v>
      </c>
      <c r="E696" s="135">
        <f t="shared" si="13"/>
        <v>4</v>
      </c>
      <c r="F696" s="135" t="s">
        <v>39</v>
      </c>
      <c r="G696" s="133" t="s">
        <v>45</v>
      </c>
      <c r="H696" s="133" t="s">
        <v>58</v>
      </c>
      <c r="I696" s="133" t="s">
        <v>74</v>
      </c>
      <c r="J696" s="136">
        <v>381723.53905412991</v>
      </c>
      <c r="K696" s="98"/>
    </row>
    <row r="697" spans="1:11" x14ac:dyDescent="0.3">
      <c r="A697" s="127" t="s">
        <v>78</v>
      </c>
      <c r="B697" s="128" t="s">
        <v>37</v>
      </c>
      <c r="C697" s="128" t="s">
        <v>52</v>
      </c>
      <c r="D697" s="129">
        <v>41760</v>
      </c>
      <c r="E697" s="130">
        <f t="shared" si="13"/>
        <v>5</v>
      </c>
      <c r="F697" s="130" t="s">
        <v>39</v>
      </c>
      <c r="G697" s="128" t="s">
        <v>45</v>
      </c>
      <c r="H697" s="128" t="s">
        <v>58</v>
      </c>
      <c r="I697" s="128" t="s">
        <v>74</v>
      </c>
      <c r="J697" s="131">
        <v>429911.03490812494</v>
      </c>
      <c r="K697" s="98"/>
    </row>
    <row r="698" spans="1:11" x14ac:dyDescent="0.3">
      <c r="A698" s="132" t="s">
        <v>78</v>
      </c>
      <c r="B698" s="133" t="s">
        <v>37</v>
      </c>
      <c r="C698" s="133" t="s">
        <v>52</v>
      </c>
      <c r="D698" s="134">
        <v>41791</v>
      </c>
      <c r="E698" s="135">
        <f t="shared" si="13"/>
        <v>6</v>
      </c>
      <c r="F698" s="135" t="s">
        <v>39</v>
      </c>
      <c r="G698" s="133" t="s">
        <v>45</v>
      </c>
      <c r="H698" s="133" t="s">
        <v>58</v>
      </c>
      <c r="I698" s="133" t="s">
        <v>74</v>
      </c>
      <c r="J698" s="136">
        <v>476034.24514096242</v>
      </c>
      <c r="K698" s="98"/>
    </row>
    <row r="699" spans="1:11" x14ac:dyDescent="0.3">
      <c r="A699" s="127" t="s">
        <v>78</v>
      </c>
      <c r="B699" s="128" t="s">
        <v>37</v>
      </c>
      <c r="C699" s="128" t="s">
        <v>52</v>
      </c>
      <c r="D699" s="129">
        <v>41456</v>
      </c>
      <c r="E699" s="130">
        <f t="shared" si="13"/>
        <v>7</v>
      </c>
      <c r="F699" s="130" t="s">
        <v>39</v>
      </c>
      <c r="G699" s="128" t="s">
        <v>45</v>
      </c>
      <c r="H699" s="128" t="s">
        <v>60</v>
      </c>
      <c r="I699" s="128" t="s">
        <v>74</v>
      </c>
      <c r="J699" s="131">
        <v>221632.12385716435</v>
      </c>
      <c r="K699" s="98"/>
    </row>
    <row r="700" spans="1:11" x14ac:dyDescent="0.3">
      <c r="A700" s="132" t="s">
        <v>78</v>
      </c>
      <c r="B700" s="133" t="s">
        <v>37</v>
      </c>
      <c r="C700" s="133" t="s">
        <v>52</v>
      </c>
      <c r="D700" s="134">
        <v>41487</v>
      </c>
      <c r="E700" s="135">
        <f t="shared" si="13"/>
        <v>8</v>
      </c>
      <c r="F700" s="135" t="s">
        <v>39</v>
      </c>
      <c r="G700" s="133" t="s">
        <v>45</v>
      </c>
      <c r="H700" s="133" t="s">
        <v>60</v>
      </c>
      <c r="I700" s="133" t="s">
        <v>74</v>
      </c>
      <c r="J700" s="136">
        <v>298721.115169695</v>
      </c>
      <c r="K700" s="98"/>
    </row>
    <row r="701" spans="1:11" x14ac:dyDescent="0.3">
      <c r="A701" s="127" t="s">
        <v>78</v>
      </c>
      <c r="B701" s="128" t="s">
        <v>37</v>
      </c>
      <c r="C701" s="128" t="s">
        <v>52</v>
      </c>
      <c r="D701" s="129">
        <v>41518</v>
      </c>
      <c r="E701" s="130">
        <f t="shared" si="13"/>
        <v>9</v>
      </c>
      <c r="F701" s="130" t="s">
        <v>39</v>
      </c>
      <c r="G701" s="128" t="s">
        <v>45</v>
      </c>
      <c r="H701" s="128" t="s">
        <v>60</v>
      </c>
      <c r="I701" s="128" t="s">
        <v>74</v>
      </c>
      <c r="J701" s="131">
        <v>263980.61528681178</v>
      </c>
      <c r="K701" s="98"/>
    </row>
    <row r="702" spans="1:11" x14ac:dyDescent="0.3">
      <c r="A702" s="132" t="s">
        <v>78</v>
      </c>
      <c r="B702" s="133" t="s">
        <v>37</v>
      </c>
      <c r="C702" s="133" t="s">
        <v>52</v>
      </c>
      <c r="D702" s="134">
        <v>41548</v>
      </c>
      <c r="E702" s="135">
        <f t="shared" si="13"/>
        <v>10</v>
      </c>
      <c r="F702" s="135" t="s">
        <v>39</v>
      </c>
      <c r="G702" s="133" t="s">
        <v>45</v>
      </c>
      <c r="H702" s="133" t="s">
        <v>60</v>
      </c>
      <c r="I702" s="133" t="s">
        <v>74</v>
      </c>
      <c r="J702" s="136">
        <v>219795.94496150999</v>
      </c>
      <c r="K702" s="98"/>
    </row>
    <row r="703" spans="1:11" x14ac:dyDescent="0.3">
      <c r="A703" s="127" t="s">
        <v>78</v>
      </c>
      <c r="B703" s="128" t="s">
        <v>37</v>
      </c>
      <c r="C703" s="128" t="s">
        <v>52</v>
      </c>
      <c r="D703" s="129">
        <v>41579</v>
      </c>
      <c r="E703" s="130">
        <f t="shared" si="13"/>
        <v>11</v>
      </c>
      <c r="F703" s="130" t="s">
        <v>39</v>
      </c>
      <c r="G703" s="128" t="s">
        <v>45</v>
      </c>
      <c r="H703" s="128" t="s">
        <v>60</v>
      </c>
      <c r="I703" s="128" t="s">
        <v>74</v>
      </c>
      <c r="J703" s="131">
        <v>258222.34619527502</v>
      </c>
      <c r="K703" s="98"/>
    </row>
    <row r="704" spans="1:11" x14ac:dyDescent="0.3">
      <c r="A704" s="132" t="s">
        <v>78</v>
      </c>
      <c r="B704" s="133" t="s">
        <v>37</v>
      </c>
      <c r="C704" s="133" t="s">
        <v>52</v>
      </c>
      <c r="D704" s="134">
        <v>41609</v>
      </c>
      <c r="E704" s="135">
        <f t="shared" si="13"/>
        <v>12</v>
      </c>
      <c r="F704" s="135" t="s">
        <v>39</v>
      </c>
      <c r="G704" s="133" t="s">
        <v>45</v>
      </c>
      <c r="H704" s="133" t="s">
        <v>60</v>
      </c>
      <c r="I704" s="133" t="s">
        <v>74</v>
      </c>
      <c r="J704" s="136">
        <v>230372.47477350003</v>
      </c>
      <c r="K704" s="98"/>
    </row>
    <row r="705" spans="1:11" x14ac:dyDescent="0.3">
      <c r="A705" s="127" t="s">
        <v>78</v>
      </c>
      <c r="B705" s="128" t="s">
        <v>37</v>
      </c>
      <c r="C705" s="128" t="s">
        <v>52</v>
      </c>
      <c r="D705" s="129">
        <v>41640</v>
      </c>
      <c r="E705" s="130">
        <f t="shared" si="13"/>
        <v>1</v>
      </c>
      <c r="F705" s="130" t="s">
        <v>39</v>
      </c>
      <c r="G705" s="128" t="s">
        <v>45</v>
      </c>
      <c r="H705" s="128" t="s">
        <v>60</v>
      </c>
      <c r="I705" s="128" t="s">
        <v>74</v>
      </c>
      <c r="J705" s="131">
        <v>269842.36896287993</v>
      </c>
      <c r="K705" s="98"/>
    </row>
    <row r="706" spans="1:11" x14ac:dyDescent="0.3">
      <c r="A706" s="132" t="s">
        <v>78</v>
      </c>
      <c r="B706" s="133" t="s">
        <v>37</v>
      </c>
      <c r="C706" s="133" t="s">
        <v>52</v>
      </c>
      <c r="D706" s="134">
        <v>41671</v>
      </c>
      <c r="E706" s="135">
        <f t="shared" si="13"/>
        <v>2</v>
      </c>
      <c r="F706" s="135" t="s">
        <v>39</v>
      </c>
      <c r="G706" s="133" t="s">
        <v>45</v>
      </c>
      <c r="H706" s="133" t="s">
        <v>60</v>
      </c>
      <c r="I706" s="133" t="s">
        <v>74</v>
      </c>
      <c r="J706" s="136">
        <v>229486.43250580502</v>
      </c>
      <c r="K706" s="98"/>
    </row>
    <row r="707" spans="1:11" x14ac:dyDescent="0.3">
      <c r="A707" s="127" t="s">
        <v>78</v>
      </c>
      <c r="B707" s="128" t="s">
        <v>37</v>
      </c>
      <c r="C707" s="128" t="s">
        <v>52</v>
      </c>
      <c r="D707" s="129">
        <v>41699</v>
      </c>
      <c r="E707" s="130">
        <f t="shared" si="13"/>
        <v>3</v>
      </c>
      <c r="F707" s="130" t="s">
        <v>39</v>
      </c>
      <c r="G707" s="128" t="s">
        <v>45</v>
      </c>
      <c r="H707" s="128" t="s">
        <v>60</v>
      </c>
      <c r="I707" s="128" t="s">
        <v>74</v>
      </c>
      <c r="J707" s="131">
        <v>247771.36577484003</v>
      </c>
      <c r="K707" s="98"/>
    </row>
    <row r="708" spans="1:11" x14ac:dyDescent="0.3">
      <c r="A708" s="132" t="s">
        <v>78</v>
      </c>
      <c r="B708" s="133" t="s">
        <v>37</v>
      </c>
      <c r="C708" s="133" t="s">
        <v>52</v>
      </c>
      <c r="D708" s="134">
        <v>41730</v>
      </c>
      <c r="E708" s="135">
        <f t="shared" si="13"/>
        <v>4</v>
      </c>
      <c r="F708" s="135" t="s">
        <v>39</v>
      </c>
      <c r="G708" s="133" t="s">
        <v>45</v>
      </c>
      <c r="H708" s="133" t="s">
        <v>60</v>
      </c>
      <c r="I708" s="133" t="s">
        <v>74</v>
      </c>
      <c r="J708" s="136">
        <v>247653.76578579002</v>
      </c>
      <c r="K708" s="98"/>
    </row>
    <row r="709" spans="1:11" x14ac:dyDescent="0.3">
      <c r="A709" s="127" t="s">
        <v>78</v>
      </c>
      <c r="B709" s="128" t="s">
        <v>37</v>
      </c>
      <c r="C709" s="128" t="s">
        <v>52</v>
      </c>
      <c r="D709" s="129">
        <v>41760</v>
      </c>
      <c r="E709" s="130">
        <f t="shared" si="13"/>
        <v>5</v>
      </c>
      <c r="F709" s="130" t="s">
        <v>39</v>
      </c>
      <c r="G709" s="128" t="s">
        <v>45</v>
      </c>
      <c r="H709" s="128" t="s">
        <v>60</v>
      </c>
      <c r="I709" s="128" t="s">
        <v>74</v>
      </c>
      <c r="J709" s="131">
        <v>257537.95336406256</v>
      </c>
      <c r="K709" s="98"/>
    </row>
    <row r="710" spans="1:11" x14ac:dyDescent="0.3">
      <c r="A710" s="132" t="s">
        <v>78</v>
      </c>
      <c r="B710" s="133" t="s">
        <v>37</v>
      </c>
      <c r="C710" s="133" t="s">
        <v>52</v>
      </c>
      <c r="D710" s="134">
        <v>41791</v>
      </c>
      <c r="E710" s="135">
        <f t="shared" si="13"/>
        <v>6</v>
      </c>
      <c r="F710" s="135" t="s">
        <v>39</v>
      </c>
      <c r="G710" s="133" t="s">
        <v>45</v>
      </c>
      <c r="H710" s="133" t="s">
        <v>60</v>
      </c>
      <c r="I710" s="133" t="s">
        <v>74</v>
      </c>
      <c r="J710" s="136">
        <v>273028.52946296253</v>
      </c>
      <c r="K710" s="98"/>
    </row>
    <row r="711" spans="1:11" x14ac:dyDescent="0.3">
      <c r="A711" s="127" t="s">
        <v>78</v>
      </c>
      <c r="B711" s="128" t="s">
        <v>37</v>
      </c>
      <c r="C711" s="128" t="s">
        <v>52</v>
      </c>
      <c r="D711" s="129">
        <v>41456</v>
      </c>
      <c r="E711" s="130">
        <f t="shared" si="13"/>
        <v>7</v>
      </c>
      <c r="F711" s="130" t="s">
        <v>39</v>
      </c>
      <c r="G711" s="128" t="s">
        <v>45</v>
      </c>
      <c r="H711" s="128" t="s">
        <v>59</v>
      </c>
      <c r="I711" s="128" t="s">
        <v>74</v>
      </c>
      <c r="J711" s="131">
        <v>270317.51001272164</v>
      </c>
      <c r="K711" s="98"/>
    </row>
    <row r="712" spans="1:11" x14ac:dyDescent="0.3">
      <c r="A712" s="132" t="s">
        <v>78</v>
      </c>
      <c r="B712" s="133" t="s">
        <v>37</v>
      </c>
      <c r="C712" s="133" t="s">
        <v>52</v>
      </c>
      <c r="D712" s="134">
        <v>41487</v>
      </c>
      <c r="E712" s="135">
        <f t="shared" si="13"/>
        <v>8</v>
      </c>
      <c r="F712" s="135" t="s">
        <v>39</v>
      </c>
      <c r="G712" s="133" t="s">
        <v>45</v>
      </c>
      <c r="H712" s="133" t="s">
        <v>59</v>
      </c>
      <c r="I712" s="133" t="s">
        <v>74</v>
      </c>
      <c r="J712" s="136">
        <v>345609.90627034125</v>
      </c>
      <c r="K712" s="98"/>
    </row>
    <row r="713" spans="1:11" x14ac:dyDescent="0.3">
      <c r="A713" s="127" t="s">
        <v>78</v>
      </c>
      <c r="B713" s="128" t="s">
        <v>37</v>
      </c>
      <c r="C713" s="128" t="s">
        <v>52</v>
      </c>
      <c r="D713" s="129">
        <v>41518</v>
      </c>
      <c r="E713" s="130">
        <f t="shared" si="13"/>
        <v>9</v>
      </c>
      <c r="F713" s="130" t="s">
        <v>39</v>
      </c>
      <c r="G713" s="128" t="s">
        <v>45</v>
      </c>
      <c r="H713" s="128" t="s">
        <v>59</v>
      </c>
      <c r="I713" s="128" t="s">
        <v>74</v>
      </c>
      <c r="J713" s="131">
        <v>281982.65504614048</v>
      </c>
      <c r="K713" s="98"/>
    </row>
    <row r="714" spans="1:11" x14ac:dyDescent="0.3">
      <c r="A714" s="132" t="s">
        <v>78</v>
      </c>
      <c r="B714" s="133" t="s">
        <v>37</v>
      </c>
      <c r="C714" s="133" t="s">
        <v>52</v>
      </c>
      <c r="D714" s="134">
        <v>41548</v>
      </c>
      <c r="E714" s="135">
        <f t="shared" si="13"/>
        <v>10</v>
      </c>
      <c r="F714" s="135" t="s">
        <v>39</v>
      </c>
      <c r="G714" s="133" t="s">
        <v>45</v>
      </c>
      <c r="H714" s="133" t="s">
        <v>59</v>
      </c>
      <c r="I714" s="133" t="s">
        <v>74</v>
      </c>
      <c r="J714" s="136">
        <v>262525.43281191739</v>
      </c>
      <c r="K714" s="98"/>
    </row>
    <row r="715" spans="1:11" x14ac:dyDescent="0.3">
      <c r="A715" s="127" t="s">
        <v>78</v>
      </c>
      <c r="B715" s="128" t="s">
        <v>37</v>
      </c>
      <c r="C715" s="128" t="s">
        <v>52</v>
      </c>
      <c r="D715" s="129">
        <v>41579</v>
      </c>
      <c r="E715" s="130">
        <f t="shared" si="13"/>
        <v>11</v>
      </c>
      <c r="F715" s="130" t="s">
        <v>39</v>
      </c>
      <c r="G715" s="128" t="s">
        <v>45</v>
      </c>
      <c r="H715" s="128" t="s">
        <v>59</v>
      </c>
      <c r="I715" s="128" t="s">
        <v>74</v>
      </c>
      <c r="J715" s="131">
        <v>264530.39711157506</v>
      </c>
      <c r="K715" s="98"/>
    </row>
    <row r="716" spans="1:11" x14ac:dyDescent="0.3">
      <c r="A716" s="132" t="s">
        <v>78</v>
      </c>
      <c r="B716" s="133" t="s">
        <v>37</v>
      </c>
      <c r="C716" s="133" t="s">
        <v>52</v>
      </c>
      <c r="D716" s="134">
        <v>41609</v>
      </c>
      <c r="E716" s="135">
        <f t="shared" si="13"/>
        <v>12</v>
      </c>
      <c r="F716" s="135" t="s">
        <v>39</v>
      </c>
      <c r="G716" s="133" t="s">
        <v>45</v>
      </c>
      <c r="H716" s="133" t="s">
        <v>59</v>
      </c>
      <c r="I716" s="133" t="s">
        <v>74</v>
      </c>
      <c r="J716" s="136">
        <v>252866.98882554998</v>
      </c>
      <c r="K716" s="98"/>
    </row>
    <row r="717" spans="1:11" x14ac:dyDescent="0.3">
      <c r="A717" s="127" t="s">
        <v>78</v>
      </c>
      <c r="B717" s="128" t="s">
        <v>37</v>
      </c>
      <c r="C717" s="128" t="s">
        <v>52</v>
      </c>
      <c r="D717" s="129">
        <v>41640</v>
      </c>
      <c r="E717" s="130">
        <f t="shared" si="13"/>
        <v>1</v>
      </c>
      <c r="F717" s="130" t="s">
        <v>39</v>
      </c>
      <c r="G717" s="128" t="s">
        <v>45</v>
      </c>
      <c r="H717" s="128" t="s">
        <v>59</v>
      </c>
      <c r="I717" s="128" t="s">
        <v>74</v>
      </c>
      <c r="J717" s="131">
        <v>306190.89609723992</v>
      </c>
      <c r="K717" s="98"/>
    </row>
    <row r="718" spans="1:11" x14ac:dyDescent="0.3">
      <c r="A718" s="132" t="s">
        <v>78</v>
      </c>
      <c r="B718" s="133" t="s">
        <v>37</v>
      </c>
      <c r="C718" s="133" t="s">
        <v>52</v>
      </c>
      <c r="D718" s="134">
        <v>41671</v>
      </c>
      <c r="E718" s="135">
        <f t="shared" si="13"/>
        <v>2</v>
      </c>
      <c r="F718" s="135" t="s">
        <v>39</v>
      </c>
      <c r="G718" s="133" t="s">
        <v>45</v>
      </c>
      <c r="H718" s="133" t="s">
        <v>59</v>
      </c>
      <c r="I718" s="133" t="s">
        <v>74</v>
      </c>
      <c r="J718" s="136">
        <v>271830.070734885</v>
      </c>
      <c r="K718" s="98"/>
    </row>
    <row r="719" spans="1:11" x14ac:dyDescent="0.3">
      <c r="A719" s="127" t="s">
        <v>78</v>
      </c>
      <c r="B719" s="128" t="s">
        <v>37</v>
      </c>
      <c r="C719" s="128" t="s">
        <v>52</v>
      </c>
      <c r="D719" s="129">
        <v>41699</v>
      </c>
      <c r="E719" s="130">
        <f t="shared" si="13"/>
        <v>3</v>
      </c>
      <c r="F719" s="130" t="s">
        <v>39</v>
      </c>
      <c r="G719" s="128" t="s">
        <v>45</v>
      </c>
      <c r="H719" s="128" t="s">
        <v>59</v>
      </c>
      <c r="I719" s="128" t="s">
        <v>74</v>
      </c>
      <c r="J719" s="131">
        <v>271101.39427444007</v>
      </c>
      <c r="K719" s="98"/>
    </row>
    <row r="720" spans="1:11" x14ac:dyDescent="0.3">
      <c r="A720" s="132" t="s">
        <v>78</v>
      </c>
      <c r="B720" s="133" t="s">
        <v>37</v>
      </c>
      <c r="C720" s="133" t="s">
        <v>52</v>
      </c>
      <c r="D720" s="134">
        <v>41730</v>
      </c>
      <c r="E720" s="135">
        <f t="shared" ref="E720:E783" si="14">MONTH(D720)</f>
        <v>4</v>
      </c>
      <c r="F720" s="135" t="s">
        <v>39</v>
      </c>
      <c r="G720" s="133" t="s">
        <v>45</v>
      </c>
      <c r="H720" s="133" t="s">
        <v>59</v>
      </c>
      <c r="I720" s="133" t="s">
        <v>74</v>
      </c>
      <c r="J720" s="136">
        <v>274351.7614925587</v>
      </c>
      <c r="K720" s="98"/>
    </row>
    <row r="721" spans="1:11" x14ac:dyDescent="0.3">
      <c r="A721" s="127" t="s">
        <v>78</v>
      </c>
      <c r="B721" s="128" t="s">
        <v>37</v>
      </c>
      <c r="C721" s="128" t="s">
        <v>52</v>
      </c>
      <c r="D721" s="129">
        <v>41760</v>
      </c>
      <c r="E721" s="130">
        <f t="shared" si="14"/>
        <v>5</v>
      </c>
      <c r="F721" s="130" t="s">
        <v>39</v>
      </c>
      <c r="G721" s="128" t="s">
        <v>45</v>
      </c>
      <c r="H721" s="128" t="s">
        <v>59</v>
      </c>
      <c r="I721" s="128" t="s">
        <v>74</v>
      </c>
      <c r="J721" s="131">
        <v>294826.72073953127</v>
      </c>
      <c r="K721" s="98"/>
    </row>
    <row r="722" spans="1:11" x14ac:dyDescent="0.3">
      <c r="A722" s="132" t="s">
        <v>78</v>
      </c>
      <c r="B722" s="133" t="s">
        <v>37</v>
      </c>
      <c r="C722" s="133" t="s">
        <v>52</v>
      </c>
      <c r="D722" s="134">
        <v>41791</v>
      </c>
      <c r="E722" s="135">
        <f t="shared" si="14"/>
        <v>6</v>
      </c>
      <c r="F722" s="135" t="s">
        <v>39</v>
      </c>
      <c r="G722" s="133" t="s">
        <v>45</v>
      </c>
      <c r="H722" s="133" t="s">
        <v>59</v>
      </c>
      <c r="I722" s="133" t="s">
        <v>74</v>
      </c>
      <c r="J722" s="136">
        <v>340841.04228242871</v>
      </c>
      <c r="K722" s="98"/>
    </row>
    <row r="723" spans="1:11" x14ac:dyDescent="0.3">
      <c r="A723" s="127" t="s">
        <v>78</v>
      </c>
      <c r="B723" s="128" t="s">
        <v>37</v>
      </c>
      <c r="C723" s="128" t="s">
        <v>52</v>
      </c>
      <c r="D723" s="129">
        <v>41456</v>
      </c>
      <c r="E723" s="130">
        <f t="shared" si="14"/>
        <v>7</v>
      </c>
      <c r="F723" s="130" t="s">
        <v>39</v>
      </c>
      <c r="G723" s="128" t="s">
        <v>45</v>
      </c>
      <c r="H723" s="128" t="s">
        <v>57</v>
      </c>
      <c r="I723" s="128" t="s">
        <v>74</v>
      </c>
      <c r="J723" s="131">
        <v>186895.31347357444</v>
      </c>
      <c r="K723" s="98"/>
    </row>
    <row r="724" spans="1:11" x14ac:dyDescent="0.3">
      <c r="A724" s="132" t="s">
        <v>78</v>
      </c>
      <c r="B724" s="133" t="s">
        <v>37</v>
      </c>
      <c r="C724" s="133" t="s">
        <v>52</v>
      </c>
      <c r="D724" s="134">
        <v>41487</v>
      </c>
      <c r="E724" s="135">
        <f t="shared" si="14"/>
        <v>8</v>
      </c>
      <c r="F724" s="135" t="s">
        <v>39</v>
      </c>
      <c r="G724" s="133" t="s">
        <v>45</v>
      </c>
      <c r="H724" s="133" t="s">
        <v>57</v>
      </c>
      <c r="I724" s="133" t="s">
        <v>74</v>
      </c>
      <c r="J724" s="136">
        <v>232460.33937309752</v>
      </c>
      <c r="K724" s="98"/>
    </row>
    <row r="725" spans="1:11" x14ac:dyDescent="0.3">
      <c r="A725" s="127" t="s">
        <v>78</v>
      </c>
      <c r="B725" s="128" t="s">
        <v>37</v>
      </c>
      <c r="C725" s="128" t="s">
        <v>52</v>
      </c>
      <c r="D725" s="129">
        <v>41518</v>
      </c>
      <c r="E725" s="130">
        <f t="shared" si="14"/>
        <v>9</v>
      </c>
      <c r="F725" s="130" t="s">
        <v>39</v>
      </c>
      <c r="G725" s="128" t="s">
        <v>45</v>
      </c>
      <c r="H725" s="128" t="s">
        <v>57</v>
      </c>
      <c r="I725" s="128" t="s">
        <v>74</v>
      </c>
      <c r="J725" s="131">
        <v>196800.64514333947</v>
      </c>
      <c r="K725" s="98"/>
    </row>
    <row r="726" spans="1:11" x14ac:dyDescent="0.3">
      <c r="A726" s="132" t="s">
        <v>78</v>
      </c>
      <c r="B726" s="133" t="s">
        <v>37</v>
      </c>
      <c r="C726" s="133" t="s">
        <v>52</v>
      </c>
      <c r="D726" s="134">
        <v>41548</v>
      </c>
      <c r="E726" s="135">
        <f t="shared" si="14"/>
        <v>10</v>
      </c>
      <c r="F726" s="135" t="s">
        <v>39</v>
      </c>
      <c r="G726" s="133" t="s">
        <v>45</v>
      </c>
      <c r="H726" s="133" t="s">
        <v>57</v>
      </c>
      <c r="I726" s="133" t="s">
        <v>74</v>
      </c>
      <c r="J726" s="136">
        <v>175238.87213904748</v>
      </c>
      <c r="K726" s="98"/>
    </row>
    <row r="727" spans="1:11" x14ac:dyDescent="0.3">
      <c r="A727" s="127" t="s">
        <v>78</v>
      </c>
      <c r="B727" s="128" t="s">
        <v>37</v>
      </c>
      <c r="C727" s="128" t="s">
        <v>52</v>
      </c>
      <c r="D727" s="129">
        <v>41579</v>
      </c>
      <c r="E727" s="130">
        <f t="shared" si="14"/>
        <v>11</v>
      </c>
      <c r="F727" s="130" t="s">
        <v>39</v>
      </c>
      <c r="G727" s="128" t="s">
        <v>45</v>
      </c>
      <c r="H727" s="128" t="s">
        <v>57</v>
      </c>
      <c r="I727" s="128" t="s">
        <v>74</v>
      </c>
      <c r="J727" s="131">
        <v>184271.68199002498</v>
      </c>
      <c r="K727" s="98"/>
    </row>
    <row r="728" spans="1:11" x14ac:dyDescent="0.3">
      <c r="A728" s="132" t="s">
        <v>78</v>
      </c>
      <c r="B728" s="133" t="s">
        <v>37</v>
      </c>
      <c r="C728" s="133" t="s">
        <v>52</v>
      </c>
      <c r="D728" s="134">
        <v>41609</v>
      </c>
      <c r="E728" s="135">
        <f t="shared" si="14"/>
        <v>12</v>
      </c>
      <c r="F728" s="135" t="s">
        <v>39</v>
      </c>
      <c r="G728" s="133" t="s">
        <v>45</v>
      </c>
      <c r="H728" s="133" t="s">
        <v>57</v>
      </c>
      <c r="I728" s="133" t="s">
        <v>74</v>
      </c>
      <c r="J728" s="136">
        <v>182465.61649890002</v>
      </c>
      <c r="K728" s="98"/>
    </row>
    <row r="729" spans="1:11" x14ac:dyDescent="0.3">
      <c r="A729" s="127" t="s">
        <v>78</v>
      </c>
      <c r="B729" s="128" t="s">
        <v>37</v>
      </c>
      <c r="C729" s="128" t="s">
        <v>52</v>
      </c>
      <c r="D729" s="129">
        <v>41640</v>
      </c>
      <c r="E729" s="130">
        <f t="shared" si="14"/>
        <v>1</v>
      </c>
      <c r="F729" s="130" t="s">
        <v>39</v>
      </c>
      <c r="G729" s="128" t="s">
        <v>45</v>
      </c>
      <c r="H729" s="128" t="s">
        <v>57</v>
      </c>
      <c r="I729" s="128" t="s">
        <v>74</v>
      </c>
      <c r="J729" s="131">
        <v>235865.21106119995</v>
      </c>
      <c r="K729" s="98"/>
    </row>
    <row r="730" spans="1:11" x14ac:dyDescent="0.3">
      <c r="A730" s="132" t="s">
        <v>78</v>
      </c>
      <c r="B730" s="133" t="s">
        <v>37</v>
      </c>
      <c r="C730" s="133" t="s">
        <v>52</v>
      </c>
      <c r="D730" s="134">
        <v>41671</v>
      </c>
      <c r="E730" s="135">
        <f t="shared" si="14"/>
        <v>2</v>
      </c>
      <c r="F730" s="135" t="s">
        <v>39</v>
      </c>
      <c r="G730" s="133" t="s">
        <v>45</v>
      </c>
      <c r="H730" s="133" t="s">
        <v>57</v>
      </c>
      <c r="I730" s="133" t="s">
        <v>74</v>
      </c>
      <c r="J730" s="136">
        <v>184781.07299609997</v>
      </c>
      <c r="K730" s="98"/>
    </row>
    <row r="731" spans="1:11" x14ac:dyDescent="0.3">
      <c r="A731" s="127" t="s">
        <v>78</v>
      </c>
      <c r="B731" s="128" t="s">
        <v>37</v>
      </c>
      <c r="C731" s="128" t="s">
        <v>52</v>
      </c>
      <c r="D731" s="129">
        <v>41699</v>
      </c>
      <c r="E731" s="130">
        <f t="shared" si="14"/>
        <v>3</v>
      </c>
      <c r="F731" s="130" t="s">
        <v>39</v>
      </c>
      <c r="G731" s="128" t="s">
        <v>45</v>
      </c>
      <c r="H731" s="128" t="s">
        <v>57</v>
      </c>
      <c r="I731" s="128" t="s">
        <v>74</v>
      </c>
      <c r="J731" s="131">
        <v>187904.12488512002</v>
      </c>
      <c r="K731" s="98"/>
    </row>
    <row r="732" spans="1:11" x14ac:dyDescent="0.3">
      <c r="A732" s="132" t="s">
        <v>78</v>
      </c>
      <c r="B732" s="133" t="s">
        <v>37</v>
      </c>
      <c r="C732" s="133" t="s">
        <v>52</v>
      </c>
      <c r="D732" s="134">
        <v>41730</v>
      </c>
      <c r="E732" s="135">
        <f t="shared" si="14"/>
        <v>4</v>
      </c>
      <c r="F732" s="135" t="s">
        <v>39</v>
      </c>
      <c r="G732" s="133" t="s">
        <v>45</v>
      </c>
      <c r="H732" s="133" t="s">
        <v>57</v>
      </c>
      <c r="I732" s="133" t="s">
        <v>74</v>
      </c>
      <c r="J732" s="136">
        <v>191788.36157754</v>
      </c>
      <c r="K732" s="98"/>
    </row>
    <row r="733" spans="1:11" x14ac:dyDescent="0.3">
      <c r="A733" s="127" t="s">
        <v>78</v>
      </c>
      <c r="B733" s="128" t="s">
        <v>37</v>
      </c>
      <c r="C733" s="128" t="s">
        <v>52</v>
      </c>
      <c r="D733" s="129">
        <v>41760</v>
      </c>
      <c r="E733" s="130">
        <f t="shared" si="14"/>
        <v>5</v>
      </c>
      <c r="F733" s="130" t="s">
        <v>39</v>
      </c>
      <c r="G733" s="128" t="s">
        <v>45</v>
      </c>
      <c r="H733" s="128" t="s">
        <v>57</v>
      </c>
      <c r="I733" s="128" t="s">
        <v>74</v>
      </c>
      <c r="J733" s="131">
        <v>189293.90636625001</v>
      </c>
      <c r="K733" s="98"/>
    </row>
    <row r="734" spans="1:11" x14ac:dyDescent="0.3">
      <c r="A734" s="132" t="s">
        <v>78</v>
      </c>
      <c r="B734" s="133" t="s">
        <v>37</v>
      </c>
      <c r="C734" s="133" t="s">
        <v>52</v>
      </c>
      <c r="D734" s="134">
        <v>41791</v>
      </c>
      <c r="E734" s="135">
        <f t="shared" si="14"/>
        <v>6</v>
      </c>
      <c r="F734" s="135" t="s">
        <v>39</v>
      </c>
      <c r="G734" s="133" t="s">
        <v>45</v>
      </c>
      <c r="H734" s="133" t="s">
        <v>57</v>
      </c>
      <c r="I734" s="133" t="s">
        <v>74</v>
      </c>
      <c r="J734" s="136">
        <v>230880.88355771248</v>
      </c>
      <c r="K734" s="98"/>
    </row>
    <row r="735" spans="1:11" x14ac:dyDescent="0.3">
      <c r="A735" s="127" t="s">
        <v>78</v>
      </c>
      <c r="B735" s="128" t="s">
        <v>37</v>
      </c>
      <c r="C735" s="128" t="s">
        <v>52</v>
      </c>
      <c r="D735" s="129">
        <v>41456</v>
      </c>
      <c r="E735" s="130">
        <f t="shared" si="14"/>
        <v>7</v>
      </c>
      <c r="F735" s="130" t="s">
        <v>39</v>
      </c>
      <c r="G735" s="128" t="s">
        <v>44</v>
      </c>
      <c r="H735" s="128" t="s">
        <v>56</v>
      </c>
      <c r="I735" s="128" t="s">
        <v>74</v>
      </c>
      <c r="J735" s="131">
        <v>1207341.5441326213</v>
      </c>
      <c r="K735" s="98"/>
    </row>
    <row r="736" spans="1:11" x14ac:dyDescent="0.3">
      <c r="A736" s="132" t="s">
        <v>78</v>
      </c>
      <c r="B736" s="133" t="s">
        <v>37</v>
      </c>
      <c r="C736" s="133" t="s">
        <v>52</v>
      </c>
      <c r="D736" s="134">
        <v>41487</v>
      </c>
      <c r="E736" s="135">
        <f t="shared" si="14"/>
        <v>8</v>
      </c>
      <c r="F736" s="135" t="s">
        <v>39</v>
      </c>
      <c r="G736" s="133" t="s">
        <v>44</v>
      </c>
      <c r="H736" s="133" t="s">
        <v>56</v>
      </c>
      <c r="I736" s="133" t="s">
        <v>74</v>
      </c>
      <c r="J736" s="136">
        <v>1627559.0630120938</v>
      </c>
      <c r="K736" s="98"/>
    </row>
    <row r="737" spans="1:11" x14ac:dyDescent="0.3">
      <c r="A737" s="127" t="s">
        <v>78</v>
      </c>
      <c r="B737" s="128" t="s">
        <v>37</v>
      </c>
      <c r="C737" s="128" t="s">
        <v>52</v>
      </c>
      <c r="D737" s="129">
        <v>41518</v>
      </c>
      <c r="E737" s="130">
        <f t="shared" si="14"/>
        <v>9</v>
      </c>
      <c r="F737" s="130" t="s">
        <v>39</v>
      </c>
      <c r="G737" s="128" t="s">
        <v>44</v>
      </c>
      <c r="H737" s="128" t="s">
        <v>56</v>
      </c>
      <c r="I737" s="128" t="s">
        <v>74</v>
      </c>
      <c r="J737" s="131">
        <v>1247278.3501437153</v>
      </c>
      <c r="K737" s="98"/>
    </row>
    <row r="738" spans="1:11" x14ac:dyDescent="0.3">
      <c r="A738" s="132" t="s">
        <v>78</v>
      </c>
      <c r="B738" s="133" t="s">
        <v>37</v>
      </c>
      <c r="C738" s="133" t="s">
        <v>52</v>
      </c>
      <c r="D738" s="134">
        <v>41548</v>
      </c>
      <c r="E738" s="135">
        <f t="shared" si="14"/>
        <v>10</v>
      </c>
      <c r="F738" s="135" t="s">
        <v>39</v>
      </c>
      <c r="G738" s="133" t="s">
        <v>44</v>
      </c>
      <c r="H738" s="133" t="s">
        <v>56</v>
      </c>
      <c r="I738" s="133" t="s">
        <v>74</v>
      </c>
      <c r="J738" s="136">
        <v>1189437.4296213749</v>
      </c>
      <c r="K738" s="98"/>
    </row>
    <row r="739" spans="1:11" x14ac:dyDescent="0.3">
      <c r="A739" s="127" t="s">
        <v>78</v>
      </c>
      <c r="B739" s="128" t="s">
        <v>37</v>
      </c>
      <c r="C739" s="128" t="s">
        <v>52</v>
      </c>
      <c r="D739" s="129">
        <v>41579</v>
      </c>
      <c r="E739" s="130">
        <f t="shared" si="14"/>
        <v>11</v>
      </c>
      <c r="F739" s="130" t="s">
        <v>39</v>
      </c>
      <c r="G739" s="128" t="s">
        <v>44</v>
      </c>
      <c r="H739" s="128" t="s">
        <v>56</v>
      </c>
      <c r="I739" s="128" t="s">
        <v>74</v>
      </c>
      <c r="J739" s="131">
        <v>1196568.3584903125</v>
      </c>
      <c r="K739" s="98"/>
    </row>
    <row r="740" spans="1:11" x14ac:dyDescent="0.3">
      <c r="A740" s="132" t="s">
        <v>78</v>
      </c>
      <c r="B740" s="133" t="s">
        <v>37</v>
      </c>
      <c r="C740" s="133" t="s">
        <v>52</v>
      </c>
      <c r="D740" s="134">
        <v>41609</v>
      </c>
      <c r="E740" s="135">
        <f t="shared" si="14"/>
        <v>12</v>
      </c>
      <c r="F740" s="135" t="s">
        <v>39</v>
      </c>
      <c r="G740" s="133" t="s">
        <v>44</v>
      </c>
      <c r="H740" s="133" t="s">
        <v>56</v>
      </c>
      <c r="I740" s="133" t="s">
        <v>74</v>
      </c>
      <c r="J740" s="136">
        <v>1176117.3688343752</v>
      </c>
      <c r="K740" s="98"/>
    </row>
    <row r="741" spans="1:11" x14ac:dyDescent="0.3">
      <c r="A741" s="127" t="s">
        <v>78</v>
      </c>
      <c r="B741" s="128" t="s">
        <v>37</v>
      </c>
      <c r="C741" s="128" t="s">
        <v>52</v>
      </c>
      <c r="D741" s="129">
        <v>41640</v>
      </c>
      <c r="E741" s="130">
        <f t="shared" si="14"/>
        <v>1</v>
      </c>
      <c r="F741" s="130" t="s">
        <v>39</v>
      </c>
      <c r="G741" s="128" t="s">
        <v>44</v>
      </c>
      <c r="H741" s="128" t="s">
        <v>56</v>
      </c>
      <c r="I741" s="128" t="s">
        <v>74</v>
      </c>
      <c r="J741" s="131">
        <v>1565368.1883344997</v>
      </c>
      <c r="K741" s="98"/>
    </row>
    <row r="742" spans="1:11" x14ac:dyDescent="0.3">
      <c r="A742" s="132" t="s">
        <v>78</v>
      </c>
      <c r="B742" s="133" t="s">
        <v>37</v>
      </c>
      <c r="C742" s="133" t="s">
        <v>52</v>
      </c>
      <c r="D742" s="134">
        <v>41671</v>
      </c>
      <c r="E742" s="135">
        <f t="shared" si="14"/>
        <v>2</v>
      </c>
      <c r="F742" s="135" t="s">
        <v>39</v>
      </c>
      <c r="G742" s="133" t="s">
        <v>44</v>
      </c>
      <c r="H742" s="133" t="s">
        <v>56</v>
      </c>
      <c r="I742" s="133" t="s">
        <v>74</v>
      </c>
      <c r="J742" s="136">
        <v>1227442.7809998749</v>
      </c>
      <c r="K742" s="98"/>
    </row>
    <row r="743" spans="1:11" x14ac:dyDescent="0.3">
      <c r="A743" s="127" t="s">
        <v>78</v>
      </c>
      <c r="B743" s="128" t="s">
        <v>37</v>
      </c>
      <c r="C743" s="128" t="s">
        <v>52</v>
      </c>
      <c r="D743" s="129">
        <v>41699</v>
      </c>
      <c r="E743" s="130">
        <f t="shared" si="14"/>
        <v>3</v>
      </c>
      <c r="F743" s="130" t="s">
        <v>39</v>
      </c>
      <c r="G743" s="128" t="s">
        <v>44</v>
      </c>
      <c r="H743" s="128" t="s">
        <v>56</v>
      </c>
      <c r="I743" s="128" t="s">
        <v>74</v>
      </c>
      <c r="J743" s="131">
        <v>1290433.7858775002</v>
      </c>
      <c r="K743" s="98"/>
    </row>
    <row r="744" spans="1:11" x14ac:dyDescent="0.3">
      <c r="A744" s="132" t="s">
        <v>78</v>
      </c>
      <c r="B744" s="133" t="s">
        <v>37</v>
      </c>
      <c r="C744" s="133" t="s">
        <v>52</v>
      </c>
      <c r="D744" s="134">
        <v>41730</v>
      </c>
      <c r="E744" s="135">
        <f t="shared" si="14"/>
        <v>4</v>
      </c>
      <c r="F744" s="135" t="s">
        <v>39</v>
      </c>
      <c r="G744" s="133" t="s">
        <v>44</v>
      </c>
      <c r="H744" s="133" t="s">
        <v>56</v>
      </c>
      <c r="I744" s="133" t="s">
        <v>74</v>
      </c>
      <c r="J744" s="136">
        <v>1298308.3953839999</v>
      </c>
      <c r="K744" s="98"/>
    </row>
    <row r="745" spans="1:11" x14ac:dyDescent="0.3">
      <c r="A745" s="127" t="s">
        <v>78</v>
      </c>
      <c r="B745" s="128" t="s">
        <v>37</v>
      </c>
      <c r="C745" s="128" t="s">
        <v>52</v>
      </c>
      <c r="D745" s="129">
        <v>41760</v>
      </c>
      <c r="E745" s="130">
        <f t="shared" si="14"/>
        <v>5</v>
      </c>
      <c r="F745" s="130" t="s">
        <v>39</v>
      </c>
      <c r="G745" s="128" t="s">
        <v>44</v>
      </c>
      <c r="H745" s="128" t="s">
        <v>56</v>
      </c>
      <c r="I745" s="128" t="s">
        <v>74</v>
      </c>
      <c r="J745" s="131">
        <v>1344373.5269335939</v>
      </c>
      <c r="K745" s="98"/>
    </row>
    <row r="746" spans="1:11" x14ac:dyDescent="0.3">
      <c r="A746" s="132" t="s">
        <v>78</v>
      </c>
      <c r="B746" s="133" t="s">
        <v>37</v>
      </c>
      <c r="C746" s="133" t="s">
        <v>52</v>
      </c>
      <c r="D746" s="134">
        <v>41791</v>
      </c>
      <c r="E746" s="135">
        <f t="shared" si="14"/>
        <v>6</v>
      </c>
      <c r="F746" s="135" t="s">
        <v>39</v>
      </c>
      <c r="G746" s="133" t="s">
        <v>44</v>
      </c>
      <c r="H746" s="133" t="s">
        <v>56</v>
      </c>
      <c r="I746" s="133" t="s">
        <v>74</v>
      </c>
      <c r="J746" s="136">
        <v>1507227.5892764062</v>
      </c>
      <c r="K746" s="98"/>
    </row>
    <row r="747" spans="1:11" x14ac:dyDescent="0.3">
      <c r="A747" s="127" t="s">
        <v>78</v>
      </c>
      <c r="B747" s="128" t="s">
        <v>37</v>
      </c>
      <c r="C747" s="128" t="s">
        <v>54</v>
      </c>
      <c r="D747" s="129">
        <v>41456</v>
      </c>
      <c r="E747" s="130">
        <f t="shared" si="14"/>
        <v>7</v>
      </c>
      <c r="F747" s="130" t="s">
        <v>39</v>
      </c>
      <c r="G747" s="128" t="s">
        <v>46</v>
      </c>
      <c r="H747" s="128" t="s">
        <v>55</v>
      </c>
      <c r="I747" s="128" t="s">
        <v>74</v>
      </c>
      <c r="J747" s="131">
        <v>4118100.0493550403</v>
      </c>
      <c r="K747" s="98"/>
    </row>
    <row r="748" spans="1:11" x14ac:dyDescent="0.3">
      <c r="A748" s="132" t="s">
        <v>78</v>
      </c>
      <c r="B748" s="133" t="s">
        <v>37</v>
      </c>
      <c r="C748" s="133" t="s">
        <v>54</v>
      </c>
      <c r="D748" s="134">
        <v>41487</v>
      </c>
      <c r="E748" s="135">
        <f t="shared" si="14"/>
        <v>8</v>
      </c>
      <c r="F748" s="135" t="s">
        <v>39</v>
      </c>
      <c r="G748" s="133" t="s">
        <v>46</v>
      </c>
      <c r="H748" s="133" t="s">
        <v>55</v>
      </c>
      <c r="I748" s="133" t="s">
        <v>74</v>
      </c>
      <c r="J748" s="136">
        <v>4507082.5661568008</v>
      </c>
      <c r="K748" s="98"/>
    </row>
    <row r="749" spans="1:11" x14ac:dyDescent="0.3">
      <c r="A749" s="127" t="s">
        <v>78</v>
      </c>
      <c r="B749" s="128" t="s">
        <v>37</v>
      </c>
      <c r="C749" s="128" t="s">
        <v>54</v>
      </c>
      <c r="D749" s="129">
        <v>41518</v>
      </c>
      <c r="E749" s="130">
        <f t="shared" si="14"/>
        <v>9</v>
      </c>
      <c r="F749" s="130" t="s">
        <v>39</v>
      </c>
      <c r="G749" s="128" t="s">
        <v>46</v>
      </c>
      <c r="H749" s="128" t="s">
        <v>55</v>
      </c>
      <c r="I749" s="128" t="s">
        <v>74</v>
      </c>
      <c r="J749" s="131">
        <v>4703409.2060524803</v>
      </c>
      <c r="K749" s="98"/>
    </row>
    <row r="750" spans="1:11" x14ac:dyDescent="0.3">
      <c r="A750" s="132" t="s">
        <v>78</v>
      </c>
      <c r="B750" s="133" t="s">
        <v>37</v>
      </c>
      <c r="C750" s="133" t="s">
        <v>54</v>
      </c>
      <c r="D750" s="134">
        <v>41548</v>
      </c>
      <c r="E750" s="135">
        <f t="shared" si="14"/>
        <v>10</v>
      </c>
      <c r="F750" s="135" t="s">
        <v>39</v>
      </c>
      <c r="G750" s="133" t="s">
        <v>46</v>
      </c>
      <c r="H750" s="133" t="s">
        <v>55</v>
      </c>
      <c r="I750" s="133" t="s">
        <v>74</v>
      </c>
      <c r="J750" s="136">
        <v>6020479.2997298883</v>
      </c>
      <c r="K750" s="98"/>
    </row>
    <row r="751" spans="1:11" x14ac:dyDescent="0.3">
      <c r="A751" s="127" t="s">
        <v>78</v>
      </c>
      <c r="B751" s="128" t="s">
        <v>37</v>
      </c>
      <c r="C751" s="128" t="s">
        <v>54</v>
      </c>
      <c r="D751" s="129">
        <v>41579</v>
      </c>
      <c r="E751" s="130">
        <f t="shared" si="14"/>
        <v>11</v>
      </c>
      <c r="F751" s="130" t="s">
        <v>39</v>
      </c>
      <c r="G751" s="128" t="s">
        <v>46</v>
      </c>
      <c r="H751" s="128" t="s">
        <v>55</v>
      </c>
      <c r="I751" s="128" t="s">
        <v>74</v>
      </c>
      <c r="J751" s="131">
        <v>6461172.5917462073</v>
      </c>
      <c r="K751" s="98"/>
    </row>
    <row r="752" spans="1:11" x14ac:dyDescent="0.3">
      <c r="A752" s="132" t="s">
        <v>78</v>
      </c>
      <c r="B752" s="133" t="s">
        <v>37</v>
      </c>
      <c r="C752" s="133" t="s">
        <v>54</v>
      </c>
      <c r="D752" s="134">
        <v>41609</v>
      </c>
      <c r="E752" s="135">
        <f t="shared" si="14"/>
        <v>12</v>
      </c>
      <c r="F752" s="135" t="s">
        <v>39</v>
      </c>
      <c r="G752" s="133" t="s">
        <v>46</v>
      </c>
      <c r="H752" s="133" t="s">
        <v>55</v>
      </c>
      <c r="I752" s="133" t="s">
        <v>74</v>
      </c>
      <c r="J752" s="136">
        <v>3399470.2212770889</v>
      </c>
      <c r="K752" s="98"/>
    </row>
    <row r="753" spans="1:11" x14ac:dyDescent="0.3">
      <c r="A753" s="127" t="s">
        <v>78</v>
      </c>
      <c r="B753" s="128" t="s">
        <v>37</v>
      </c>
      <c r="C753" s="128" t="s">
        <v>54</v>
      </c>
      <c r="D753" s="129">
        <v>41640</v>
      </c>
      <c r="E753" s="130">
        <f t="shared" si="14"/>
        <v>1</v>
      </c>
      <c r="F753" s="130" t="s">
        <v>39</v>
      </c>
      <c r="G753" s="128" t="s">
        <v>46</v>
      </c>
      <c r="H753" s="128" t="s">
        <v>55</v>
      </c>
      <c r="I753" s="128" t="s">
        <v>74</v>
      </c>
      <c r="J753" s="131">
        <v>3168116.576105712</v>
      </c>
      <c r="K753" s="98"/>
    </row>
    <row r="754" spans="1:11" x14ac:dyDescent="0.3">
      <c r="A754" s="132" t="s">
        <v>78</v>
      </c>
      <c r="B754" s="133" t="s">
        <v>37</v>
      </c>
      <c r="C754" s="133" t="s">
        <v>54</v>
      </c>
      <c r="D754" s="134">
        <v>41671</v>
      </c>
      <c r="E754" s="135">
        <f t="shared" si="14"/>
        <v>2</v>
      </c>
      <c r="F754" s="135" t="s">
        <v>39</v>
      </c>
      <c r="G754" s="133" t="s">
        <v>46</v>
      </c>
      <c r="H754" s="133" t="s">
        <v>55</v>
      </c>
      <c r="I754" s="133" t="s">
        <v>74</v>
      </c>
      <c r="J754" s="136">
        <v>3601517.3685167041</v>
      </c>
      <c r="K754" s="98"/>
    </row>
    <row r="755" spans="1:11" x14ac:dyDescent="0.3">
      <c r="A755" s="127" t="s">
        <v>78</v>
      </c>
      <c r="B755" s="128" t="s">
        <v>37</v>
      </c>
      <c r="C755" s="128" t="s">
        <v>54</v>
      </c>
      <c r="D755" s="129">
        <v>41699</v>
      </c>
      <c r="E755" s="130">
        <f t="shared" si="14"/>
        <v>3</v>
      </c>
      <c r="F755" s="130" t="s">
        <v>39</v>
      </c>
      <c r="G755" s="128" t="s">
        <v>46</v>
      </c>
      <c r="H755" s="128" t="s">
        <v>55</v>
      </c>
      <c r="I755" s="128" t="s">
        <v>74</v>
      </c>
      <c r="J755" s="131">
        <v>3449559.2207462396</v>
      </c>
      <c r="K755" s="98"/>
    </row>
    <row r="756" spans="1:11" x14ac:dyDescent="0.3">
      <c r="A756" s="132" t="s">
        <v>78</v>
      </c>
      <c r="B756" s="133" t="s">
        <v>37</v>
      </c>
      <c r="C756" s="133" t="s">
        <v>54</v>
      </c>
      <c r="D756" s="134">
        <v>41730</v>
      </c>
      <c r="E756" s="135">
        <f t="shared" si="14"/>
        <v>4</v>
      </c>
      <c r="F756" s="135" t="s">
        <v>39</v>
      </c>
      <c r="G756" s="133" t="s">
        <v>46</v>
      </c>
      <c r="H756" s="133" t="s">
        <v>55</v>
      </c>
      <c r="I756" s="133" t="s">
        <v>74</v>
      </c>
      <c r="J756" s="136">
        <v>3875884.2425812325</v>
      </c>
      <c r="K756" s="98"/>
    </row>
    <row r="757" spans="1:11" x14ac:dyDescent="0.3">
      <c r="A757" s="127" t="s">
        <v>78</v>
      </c>
      <c r="B757" s="128" t="s">
        <v>37</v>
      </c>
      <c r="C757" s="128" t="s">
        <v>54</v>
      </c>
      <c r="D757" s="129">
        <v>41760</v>
      </c>
      <c r="E757" s="130">
        <f t="shared" si="14"/>
        <v>5</v>
      </c>
      <c r="F757" s="130" t="s">
        <v>39</v>
      </c>
      <c r="G757" s="128" t="s">
        <v>46</v>
      </c>
      <c r="H757" s="128" t="s">
        <v>55</v>
      </c>
      <c r="I757" s="128" t="s">
        <v>74</v>
      </c>
      <c r="J757" s="131">
        <v>4224276.0222364804</v>
      </c>
      <c r="K757" s="98"/>
    </row>
    <row r="758" spans="1:11" x14ac:dyDescent="0.3">
      <c r="A758" s="132" t="s">
        <v>78</v>
      </c>
      <c r="B758" s="133" t="s">
        <v>37</v>
      </c>
      <c r="C758" s="133" t="s">
        <v>54</v>
      </c>
      <c r="D758" s="134">
        <v>41791</v>
      </c>
      <c r="E758" s="135">
        <f t="shared" si="14"/>
        <v>6</v>
      </c>
      <c r="F758" s="135" t="s">
        <v>39</v>
      </c>
      <c r="G758" s="133" t="s">
        <v>46</v>
      </c>
      <c r="H758" s="133" t="s">
        <v>55</v>
      </c>
      <c r="I758" s="133" t="s">
        <v>74</v>
      </c>
      <c r="J758" s="136">
        <v>2229175.6542357123</v>
      </c>
      <c r="K758" s="98"/>
    </row>
    <row r="759" spans="1:11" x14ac:dyDescent="0.3">
      <c r="A759" s="127" t="s">
        <v>78</v>
      </c>
      <c r="B759" s="128" t="s">
        <v>37</v>
      </c>
      <c r="C759" s="128" t="s">
        <v>54</v>
      </c>
      <c r="D759" s="129">
        <v>41456</v>
      </c>
      <c r="E759" s="130">
        <f t="shared" si="14"/>
        <v>7</v>
      </c>
      <c r="F759" s="130" t="s">
        <v>39</v>
      </c>
      <c r="G759" s="128" t="s">
        <v>47</v>
      </c>
      <c r="H759" s="128" t="s">
        <v>62</v>
      </c>
      <c r="I759" s="128" t="s">
        <v>74</v>
      </c>
      <c r="J759" s="131">
        <v>1958496.2303689439</v>
      </c>
      <c r="K759" s="98"/>
    </row>
    <row r="760" spans="1:11" x14ac:dyDescent="0.3">
      <c r="A760" s="132" t="s">
        <v>78</v>
      </c>
      <c r="B760" s="133" t="s">
        <v>37</v>
      </c>
      <c r="C760" s="133" t="s">
        <v>54</v>
      </c>
      <c r="D760" s="134">
        <v>41487</v>
      </c>
      <c r="E760" s="135">
        <f t="shared" si="14"/>
        <v>8</v>
      </c>
      <c r="F760" s="135" t="s">
        <v>39</v>
      </c>
      <c r="G760" s="133" t="s">
        <v>47</v>
      </c>
      <c r="H760" s="133" t="s">
        <v>62</v>
      </c>
      <c r="I760" s="133" t="s">
        <v>74</v>
      </c>
      <c r="J760" s="136">
        <v>2195052.7782959999</v>
      </c>
      <c r="K760" s="98"/>
    </row>
    <row r="761" spans="1:11" x14ac:dyDescent="0.3">
      <c r="A761" s="127" t="s">
        <v>78</v>
      </c>
      <c r="B761" s="128" t="s">
        <v>37</v>
      </c>
      <c r="C761" s="128" t="s">
        <v>54</v>
      </c>
      <c r="D761" s="129">
        <v>41518</v>
      </c>
      <c r="E761" s="130">
        <f t="shared" si="14"/>
        <v>9</v>
      </c>
      <c r="F761" s="130" t="s">
        <v>39</v>
      </c>
      <c r="G761" s="128" t="s">
        <v>47</v>
      </c>
      <c r="H761" s="128" t="s">
        <v>62</v>
      </c>
      <c r="I761" s="128" t="s">
        <v>74</v>
      </c>
      <c r="J761" s="131">
        <v>2264552.5099384319</v>
      </c>
      <c r="K761" s="98"/>
    </row>
    <row r="762" spans="1:11" x14ac:dyDescent="0.3">
      <c r="A762" s="132" t="s">
        <v>78</v>
      </c>
      <c r="B762" s="133" t="s">
        <v>37</v>
      </c>
      <c r="C762" s="133" t="s">
        <v>54</v>
      </c>
      <c r="D762" s="134">
        <v>41548</v>
      </c>
      <c r="E762" s="135">
        <f t="shared" si="14"/>
        <v>10</v>
      </c>
      <c r="F762" s="135" t="s">
        <v>39</v>
      </c>
      <c r="G762" s="133" t="s">
        <v>47</v>
      </c>
      <c r="H762" s="133" t="s">
        <v>62</v>
      </c>
      <c r="I762" s="133" t="s">
        <v>74</v>
      </c>
      <c r="J762" s="136">
        <v>2839505.8993002246</v>
      </c>
      <c r="K762" s="98"/>
    </row>
    <row r="763" spans="1:11" x14ac:dyDescent="0.3">
      <c r="A763" s="127" t="s">
        <v>78</v>
      </c>
      <c r="B763" s="128" t="s">
        <v>37</v>
      </c>
      <c r="C763" s="128" t="s">
        <v>54</v>
      </c>
      <c r="D763" s="129">
        <v>41579</v>
      </c>
      <c r="E763" s="130">
        <f t="shared" si="14"/>
        <v>11</v>
      </c>
      <c r="F763" s="130" t="s">
        <v>39</v>
      </c>
      <c r="G763" s="128" t="s">
        <v>47</v>
      </c>
      <c r="H763" s="128" t="s">
        <v>62</v>
      </c>
      <c r="I763" s="128" t="s">
        <v>74</v>
      </c>
      <c r="J763" s="131">
        <v>3159420.5430006236</v>
      </c>
      <c r="K763" s="98"/>
    </row>
    <row r="764" spans="1:11" x14ac:dyDescent="0.3">
      <c r="A764" s="132" t="s">
        <v>78</v>
      </c>
      <c r="B764" s="133" t="s">
        <v>37</v>
      </c>
      <c r="C764" s="133" t="s">
        <v>54</v>
      </c>
      <c r="D764" s="134">
        <v>41609</v>
      </c>
      <c r="E764" s="135">
        <f t="shared" si="14"/>
        <v>12</v>
      </c>
      <c r="F764" s="135" t="s">
        <v>39</v>
      </c>
      <c r="G764" s="133" t="s">
        <v>47</v>
      </c>
      <c r="H764" s="133" t="s">
        <v>62</v>
      </c>
      <c r="I764" s="133" t="s">
        <v>74</v>
      </c>
      <c r="J764" s="136">
        <v>1724509.5598100165</v>
      </c>
      <c r="K764" s="98"/>
    </row>
    <row r="765" spans="1:11" x14ac:dyDescent="0.3">
      <c r="A765" s="127" t="s">
        <v>78</v>
      </c>
      <c r="B765" s="128" t="s">
        <v>37</v>
      </c>
      <c r="C765" s="128" t="s">
        <v>54</v>
      </c>
      <c r="D765" s="129">
        <v>41640</v>
      </c>
      <c r="E765" s="130">
        <f t="shared" si="14"/>
        <v>1</v>
      </c>
      <c r="F765" s="130" t="s">
        <v>39</v>
      </c>
      <c r="G765" s="128" t="s">
        <v>47</v>
      </c>
      <c r="H765" s="128" t="s">
        <v>62</v>
      </c>
      <c r="I765" s="128" t="s">
        <v>74</v>
      </c>
      <c r="J765" s="131">
        <v>1542913.9169346001</v>
      </c>
      <c r="K765" s="98"/>
    </row>
    <row r="766" spans="1:11" x14ac:dyDescent="0.3">
      <c r="A766" s="132" t="s">
        <v>78</v>
      </c>
      <c r="B766" s="133" t="s">
        <v>37</v>
      </c>
      <c r="C766" s="133" t="s">
        <v>54</v>
      </c>
      <c r="D766" s="134">
        <v>41671</v>
      </c>
      <c r="E766" s="135">
        <f t="shared" si="14"/>
        <v>2</v>
      </c>
      <c r="F766" s="135" t="s">
        <v>39</v>
      </c>
      <c r="G766" s="133" t="s">
        <v>47</v>
      </c>
      <c r="H766" s="133" t="s">
        <v>62</v>
      </c>
      <c r="I766" s="133" t="s">
        <v>74</v>
      </c>
      <c r="J766" s="136">
        <v>1820402.6309305201</v>
      </c>
      <c r="K766" s="98"/>
    </row>
    <row r="767" spans="1:11" x14ac:dyDescent="0.3">
      <c r="A767" s="127" t="s">
        <v>78</v>
      </c>
      <c r="B767" s="128" t="s">
        <v>37</v>
      </c>
      <c r="C767" s="128" t="s">
        <v>54</v>
      </c>
      <c r="D767" s="129">
        <v>41699</v>
      </c>
      <c r="E767" s="130">
        <f t="shared" si="14"/>
        <v>3</v>
      </c>
      <c r="F767" s="130" t="s">
        <v>39</v>
      </c>
      <c r="G767" s="128" t="s">
        <v>47</v>
      </c>
      <c r="H767" s="128" t="s">
        <v>62</v>
      </c>
      <c r="I767" s="128" t="s">
        <v>74</v>
      </c>
      <c r="J767" s="131">
        <v>1771550.3477915039</v>
      </c>
      <c r="K767" s="98"/>
    </row>
    <row r="768" spans="1:11" x14ac:dyDescent="0.3">
      <c r="A768" s="132" t="s">
        <v>78</v>
      </c>
      <c r="B768" s="133" t="s">
        <v>37</v>
      </c>
      <c r="C768" s="133" t="s">
        <v>54</v>
      </c>
      <c r="D768" s="134">
        <v>41730</v>
      </c>
      <c r="E768" s="135">
        <f t="shared" si="14"/>
        <v>4</v>
      </c>
      <c r="F768" s="135" t="s">
        <v>39</v>
      </c>
      <c r="G768" s="133" t="s">
        <v>47</v>
      </c>
      <c r="H768" s="133" t="s">
        <v>62</v>
      </c>
      <c r="I768" s="133" t="s">
        <v>74</v>
      </c>
      <c r="J768" s="136">
        <v>1908978.5663007363</v>
      </c>
      <c r="K768" s="98"/>
    </row>
    <row r="769" spans="1:11" x14ac:dyDescent="0.3">
      <c r="A769" s="127" t="s">
        <v>78</v>
      </c>
      <c r="B769" s="128" t="s">
        <v>37</v>
      </c>
      <c r="C769" s="128" t="s">
        <v>54</v>
      </c>
      <c r="D769" s="129">
        <v>41760</v>
      </c>
      <c r="E769" s="130">
        <f t="shared" si="14"/>
        <v>5</v>
      </c>
      <c r="F769" s="130" t="s">
        <v>39</v>
      </c>
      <c r="G769" s="128" t="s">
        <v>47</v>
      </c>
      <c r="H769" s="128" t="s">
        <v>62</v>
      </c>
      <c r="I769" s="128" t="s">
        <v>74</v>
      </c>
      <c r="J769" s="131">
        <v>2224548.7175923204</v>
      </c>
      <c r="K769" s="98"/>
    </row>
    <row r="770" spans="1:11" x14ac:dyDescent="0.3">
      <c r="A770" s="132" t="s">
        <v>78</v>
      </c>
      <c r="B770" s="133" t="s">
        <v>37</v>
      </c>
      <c r="C770" s="133" t="s">
        <v>54</v>
      </c>
      <c r="D770" s="134">
        <v>41791</v>
      </c>
      <c r="E770" s="135">
        <f t="shared" si="14"/>
        <v>6</v>
      </c>
      <c r="F770" s="135" t="s">
        <v>39</v>
      </c>
      <c r="G770" s="133" t="s">
        <v>47</v>
      </c>
      <c r="H770" s="133" t="s">
        <v>62</v>
      </c>
      <c r="I770" s="133" t="s">
        <v>74</v>
      </c>
      <c r="J770" s="136">
        <v>1199138.0695781759</v>
      </c>
      <c r="K770" s="98"/>
    </row>
    <row r="771" spans="1:11" x14ac:dyDescent="0.3">
      <c r="A771" s="127" t="s">
        <v>78</v>
      </c>
      <c r="B771" s="128" t="s">
        <v>37</v>
      </c>
      <c r="C771" s="128" t="s">
        <v>54</v>
      </c>
      <c r="D771" s="129">
        <v>41456</v>
      </c>
      <c r="E771" s="130">
        <f t="shared" si="14"/>
        <v>7</v>
      </c>
      <c r="F771" s="130" t="s">
        <v>39</v>
      </c>
      <c r="G771" s="128" t="s">
        <v>47</v>
      </c>
      <c r="H771" s="128" t="s">
        <v>61</v>
      </c>
      <c r="I771" s="128" t="s">
        <v>74</v>
      </c>
      <c r="J771" s="131">
        <v>1652868.9853267202</v>
      </c>
      <c r="K771" s="98"/>
    </row>
    <row r="772" spans="1:11" x14ac:dyDescent="0.3">
      <c r="A772" s="132" t="s">
        <v>78</v>
      </c>
      <c r="B772" s="133" t="s">
        <v>37</v>
      </c>
      <c r="C772" s="133" t="s">
        <v>54</v>
      </c>
      <c r="D772" s="134">
        <v>41487</v>
      </c>
      <c r="E772" s="135">
        <f t="shared" si="14"/>
        <v>8</v>
      </c>
      <c r="F772" s="135" t="s">
        <v>39</v>
      </c>
      <c r="G772" s="133" t="s">
        <v>47</v>
      </c>
      <c r="H772" s="133" t="s">
        <v>61</v>
      </c>
      <c r="I772" s="133" t="s">
        <v>74</v>
      </c>
      <c r="J772" s="136">
        <v>1940369.6316480001</v>
      </c>
      <c r="K772" s="98"/>
    </row>
    <row r="773" spans="1:11" x14ac:dyDescent="0.3">
      <c r="A773" s="127" t="s">
        <v>78</v>
      </c>
      <c r="B773" s="128" t="s">
        <v>37</v>
      </c>
      <c r="C773" s="128" t="s">
        <v>54</v>
      </c>
      <c r="D773" s="129">
        <v>41518</v>
      </c>
      <c r="E773" s="130">
        <f t="shared" si="14"/>
        <v>9</v>
      </c>
      <c r="F773" s="130" t="s">
        <v>39</v>
      </c>
      <c r="G773" s="128" t="s">
        <v>47</v>
      </c>
      <c r="H773" s="128" t="s">
        <v>61</v>
      </c>
      <c r="I773" s="128" t="s">
        <v>74</v>
      </c>
      <c r="J773" s="131">
        <v>2031601.7410147204</v>
      </c>
      <c r="K773" s="98"/>
    </row>
    <row r="774" spans="1:11" x14ac:dyDescent="0.3">
      <c r="A774" s="132" t="s">
        <v>78</v>
      </c>
      <c r="B774" s="133" t="s">
        <v>37</v>
      </c>
      <c r="C774" s="133" t="s">
        <v>54</v>
      </c>
      <c r="D774" s="134">
        <v>41548</v>
      </c>
      <c r="E774" s="135">
        <f t="shared" si="14"/>
        <v>10</v>
      </c>
      <c r="F774" s="135" t="s">
        <v>39</v>
      </c>
      <c r="G774" s="133" t="s">
        <v>47</v>
      </c>
      <c r="H774" s="133" t="s">
        <v>61</v>
      </c>
      <c r="I774" s="133" t="s">
        <v>74</v>
      </c>
      <c r="J774" s="136">
        <v>2784735.3475135607</v>
      </c>
      <c r="K774" s="98"/>
    </row>
    <row r="775" spans="1:11" x14ac:dyDescent="0.3">
      <c r="A775" s="127" t="s">
        <v>78</v>
      </c>
      <c r="B775" s="128" t="s">
        <v>37</v>
      </c>
      <c r="C775" s="128" t="s">
        <v>54</v>
      </c>
      <c r="D775" s="129">
        <v>41579</v>
      </c>
      <c r="E775" s="130">
        <f t="shared" si="14"/>
        <v>11</v>
      </c>
      <c r="F775" s="130" t="s">
        <v>39</v>
      </c>
      <c r="G775" s="128" t="s">
        <v>47</v>
      </c>
      <c r="H775" s="128" t="s">
        <v>61</v>
      </c>
      <c r="I775" s="128" t="s">
        <v>74</v>
      </c>
      <c r="J775" s="131">
        <v>2777158.7847141596</v>
      </c>
      <c r="K775" s="98"/>
    </row>
    <row r="776" spans="1:11" x14ac:dyDescent="0.3">
      <c r="A776" s="132" t="s">
        <v>78</v>
      </c>
      <c r="B776" s="133" t="s">
        <v>37</v>
      </c>
      <c r="C776" s="133" t="s">
        <v>54</v>
      </c>
      <c r="D776" s="134">
        <v>41609</v>
      </c>
      <c r="E776" s="135">
        <f t="shared" si="14"/>
        <v>12</v>
      </c>
      <c r="F776" s="135" t="s">
        <v>39</v>
      </c>
      <c r="G776" s="133" t="s">
        <v>47</v>
      </c>
      <c r="H776" s="133" t="s">
        <v>61</v>
      </c>
      <c r="I776" s="133" t="s">
        <v>74</v>
      </c>
      <c r="J776" s="136">
        <v>1505235.4723879206</v>
      </c>
      <c r="K776" s="98"/>
    </row>
    <row r="777" spans="1:11" x14ac:dyDescent="0.3">
      <c r="A777" s="127" t="s">
        <v>78</v>
      </c>
      <c r="B777" s="128" t="s">
        <v>37</v>
      </c>
      <c r="C777" s="128" t="s">
        <v>54</v>
      </c>
      <c r="D777" s="129">
        <v>41640</v>
      </c>
      <c r="E777" s="130">
        <f t="shared" si="14"/>
        <v>1</v>
      </c>
      <c r="F777" s="130" t="s">
        <v>39</v>
      </c>
      <c r="G777" s="128" t="s">
        <v>47</v>
      </c>
      <c r="H777" s="128" t="s">
        <v>61</v>
      </c>
      <c r="I777" s="128" t="s">
        <v>74</v>
      </c>
      <c r="J777" s="131">
        <v>1375663.6681960202</v>
      </c>
      <c r="K777" s="98"/>
    </row>
    <row r="778" spans="1:11" x14ac:dyDescent="0.3">
      <c r="A778" s="132" t="s">
        <v>78</v>
      </c>
      <c r="B778" s="133" t="s">
        <v>37</v>
      </c>
      <c r="C778" s="133" t="s">
        <v>54</v>
      </c>
      <c r="D778" s="134">
        <v>41671</v>
      </c>
      <c r="E778" s="135">
        <f t="shared" si="14"/>
        <v>2</v>
      </c>
      <c r="F778" s="135" t="s">
        <v>39</v>
      </c>
      <c r="G778" s="133" t="s">
        <v>47</v>
      </c>
      <c r="H778" s="133" t="s">
        <v>61</v>
      </c>
      <c r="I778" s="133" t="s">
        <v>74</v>
      </c>
      <c r="J778" s="136">
        <v>1475521.04291592</v>
      </c>
      <c r="K778" s="98"/>
    </row>
    <row r="779" spans="1:11" x14ac:dyDescent="0.3">
      <c r="A779" s="127" t="s">
        <v>78</v>
      </c>
      <c r="B779" s="128" t="s">
        <v>37</v>
      </c>
      <c r="C779" s="128" t="s">
        <v>54</v>
      </c>
      <c r="D779" s="129">
        <v>41699</v>
      </c>
      <c r="E779" s="130">
        <f t="shared" si="14"/>
        <v>3</v>
      </c>
      <c r="F779" s="130" t="s">
        <v>39</v>
      </c>
      <c r="G779" s="128" t="s">
        <v>47</v>
      </c>
      <c r="H779" s="128" t="s">
        <v>61</v>
      </c>
      <c r="I779" s="128" t="s">
        <v>74</v>
      </c>
      <c r="J779" s="131">
        <v>1513094.2096040398</v>
      </c>
      <c r="K779" s="98"/>
    </row>
    <row r="780" spans="1:11" x14ac:dyDescent="0.3">
      <c r="A780" s="132" t="s">
        <v>78</v>
      </c>
      <c r="B780" s="133" t="s">
        <v>37</v>
      </c>
      <c r="C780" s="133" t="s">
        <v>54</v>
      </c>
      <c r="D780" s="134">
        <v>41730</v>
      </c>
      <c r="E780" s="135">
        <f t="shared" si="14"/>
        <v>4</v>
      </c>
      <c r="F780" s="135" t="s">
        <v>39</v>
      </c>
      <c r="G780" s="133" t="s">
        <v>47</v>
      </c>
      <c r="H780" s="133" t="s">
        <v>61</v>
      </c>
      <c r="I780" s="133" t="s">
        <v>74</v>
      </c>
      <c r="J780" s="136">
        <v>1628187.8009364803</v>
      </c>
      <c r="K780" s="98"/>
    </row>
    <row r="781" spans="1:11" x14ac:dyDescent="0.3">
      <c r="A781" s="127" t="s">
        <v>78</v>
      </c>
      <c r="B781" s="128" t="s">
        <v>37</v>
      </c>
      <c r="C781" s="128" t="s">
        <v>54</v>
      </c>
      <c r="D781" s="129">
        <v>41760</v>
      </c>
      <c r="E781" s="130">
        <f t="shared" si="14"/>
        <v>5</v>
      </c>
      <c r="F781" s="130" t="s">
        <v>39</v>
      </c>
      <c r="G781" s="128" t="s">
        <v>47</v>
      </c>
      <c r="H781" s="128" t="s">
        <v>61</v>
      </c>
      <c r="I781" s="128" t="s">
        <v>74</v>
      </c>
      <c r="J781" s="131">
        <v>1857077.4607560001</v>
      </c>
      <c r="K781" s="98"/>
    </row>
    <row r="782" spans="1:11" x14ac:dyDescent="0.3">
      <c r="A782" s="132" t="s">
        <v>78</v>
      </c>
      <c r="B782" s="133" t="s">
        <v>37</v>
      </c>
      <c r="C782" s="133" t="s">
        <v>54</v>
      </c>
      <c r="D782" s="134">
        <v>41791</v>
      </c>
      <c r="E782" s="135">
        <f t="shared" si="14"/>
        <v>6</v>
      </c>
      <c r="F782" s="135" t="s">
        <v>39</v>
      </c>
      <c r="G782" s="133" t="s">
        <v>47</v>
      </c>
      <c r="H782" s="133" t="s">
        <v>61</v>
      </c>
      <c r="I782" s="133" t="s">
        <v>74</v>
      </c>
      <c r="J782" s="136">
        <v>981974.46025223995</v>
      </c>
      <c r="K782" s="98"/>
    </row>
    <row r="783" spans="1:11" x14ac:dyDescent="0.3">
      <c r="A783" s="127" t="s">
        <v>78</v>
      </c>
      <c r="B783" s="128" t="s">
        <v>37</v>
      </c>
      <c r="C783" s="128" t="s">
        <v>54</v>
      </c>
      <c r="D783" s="129">
        <v>41456</v>
      </c>
      <c r="E783" s="130">
        <f t="shared" si="14"/>
        <v>7</v>
      </c>
      <c r="F783" s="130" t="s">
        <v>39</v>
      </c>
      <c r="G783" s="128" t="s">
        <v>45</v>
      </c>
      <c r="H783" s="128" t="s">
        <v>58</v>
      </c>
      <c r="I783" s="128" t="s">
        <v>74</v>
      </c>
      <c r="J783" s="131">
        <v>1583857.8672582491</v>
      </c>
      <c r="K783" s="98"/>
    </row>
    <row r="784" spans="1:11" x14ac:dyDescent="0.3">
      <c r="A784" s="132" t="s">
        <v>78</v>
      </c>
      <c r="B784" s="133" t="s">
        <v>37</v>
      </c>
      <c r="C784" s="133" t="s">
        <v>54</v>
      </c>
      <c r="D784" s="134">
        <v>41487</v>
      </c>
      <c r="E784" s="135">
        <f t="shared" ref="E784:E842" si="15">MONTH(D784)</f>
        <v>8</v>
      </c>
      <c r="F784" s="135" t="s">
        <v>39</v>
      </c>
      <c r="G784" s="133" t="s">
        <v>45</v>
      </c>
      <c r="H784" s="133" t="s">
        <v>58</v>
      </c>
      <c r="I784" s="133" t="s">
        <v>74</v>
      </c>
      <c r="J784" s="136">
        <v>1861716.078207552</v>
      </c>
      <c r="K784" s="98"/>
    </row>
    <row r="785" spans="1:11" x14ac:dyDescent="0.3">
      <c r="A785" s="127" t="s">
        <v>78</v>
      </c>
      <c r="B785" s="128" t="s">
        <v>37</v>
      </c>
      <c r="C785" s="128" t="s">
        <v>54</v>
      </c>
      <c r="D785" s="129">
        <v>41518</v>
      </c>
      <c r="E785" s="130">
        <f t="shared" si="15"/>
        <v>9</v>
      </c>
      <c r="F785" s="130" t="s">
        <v>39</v>
      </c>
      <c r="G785" s="128" t="s">
        <v>45</v>
      </c>
      <c r="H785" s="128" t="s">
        <v>58</v>
      </c>
      <c r="I785" s="128" t="s">
        <v>74</v>
      </c>
      <c r="J785" s="131">
        <v>1818760.5971448703</v>
      </c>
      <c r="K785" s="98"/>
    </row>
    <row r="786" spans="1:11" x14ac:dyDescent="0.3">
      <c r="A786" s="132" t="s">
        <v>78</v>
      </c>
      <c r="B786" s="133" t="s">
        <v>37</v>
      </c>
      <c r="C786" s="133" t="s">
        <v>54</v>
      </c>
      <c r="D786" s="134">
        <v>41548</v>
      </c>
      <c r="E786" s="135">
        <f t="shared" si="15"/>
        <v>10</v>
      </c>
      <c r="F786" s="135" t="s">
        <v>39</v>
      </c>
      <c r="G786" s="133" t="s">
        <v>45</v>
      </c>
      <c r="H786" s="133" t="s">
        <v>58</v>
      </c>
      <c r="I786" s="133" t="s">
        <v>74</v>
      </c>
      <c r="J786" s="136">
        <v>2304966.198724838</v>
      </c>
      <c r="K786" s="98"/>
    </row>
    <row r="787" spans="1:11" x14ac:dyDescent="0.3">
      <c r="A787" s="127" t="s">
        <v>78</v>
      </c>
      <c r="B787" s="128" t="s">
        <v>37</v>
      </c>
      <c r="C787" s="128" t="s">
        <v>54</v>
      </c>
      <c r="D787" s="129">
        <v>41579</v>
      </c>
      <c r="E787" s="130">
        <f t="shared" si="15"/>
        <v>11</v>
      </c>
      <c r="F787" s="130" t="s">
        <v>39</v>
      </c>
      <c r="G787" s="128" t="s">
        <v>45</v>
      </c>
      <c r="H787" s="128" t="s">
        <v>58</v>
      </c>
      <c r="I787" s="128" t="s">
        <v>74</v>
      </c>
      <c r="J787" s="131">
        <v>2440357.2575165858</v>
      </c>
      <c r="K787" s="98"/>
    </row>
    <row r="788" spans="1:11" x14ac:dyDescent="0.3">
      <c r="A788" s="132" t="s">
        <v>78</v>
      </c>
      <c r="B788" s="133" t="s">
        <v>37</v>
      </c>
      <c r="C788" s="133" t="s">
        <v>54</v>
      </c>
      <c r="D788" s="134">
        <v>41609</v>
      </c>
      <c r="E788" s="135">
        <f t="shared" si="15"/>
        <v>12</v>
      </c>
      <c r="F788" s="135" t="s">
        <v>39</v>
      </c>
      <c r="G788" s="133" t="s">
        <v>45</v>
      </c>
      <c r="H788" s="133" t="s">
        <v>58</v>
      </c>
      <c r="I788" s="133" t="s">
        <v>74</v>
      </c>
      <c r="J788" s="136">
        <v>1365336.6411364649</v>
      </c>
      <c r="K788" s="98"/>
    </row>
    <row r="789" spans="1:11" x14ac:dyDescent="0.3">
      <c r="A789" s="127" t="s">
        <v>78</v>
      </c>
      <c r="B789" s="128" t="s">
        <v>37</v>
      </c>
      <c r="C789" s="128" t="s">
        <v>54</v>
      </c>
      <c r="D789" s="129">
        <v>41640</v>
      </c>
      <c r="E789" s="130">
        <f t="shared" si="15"/>
        <v>1</v>
      </c>
      <c r="F789" s="130" t="s">
        <v>39</v>
      </c>
      <c r="G789" s="128" t="s">
        <v>45</v>
      </c>
      <c r="H789" s="128" t="s">
        <v>58</v>
      </c>
      <c r="I789" s="128" t="s">
        <v>74</v>
      </c>
      <c r="J789" s="131">
        <v>1211465.2302915659</v>
      </c>
      <c r="K789" s="98"/>
    </row>
    <row r="790" spans="1:11" x14ac:dyDescent="0.3">
      <c r="A790" s="132" t="s">
        <v>78</v>
      </c>
      <c r="B790" s="133" t="s">
        <v>37</v>
      </c>
      <c r="C790" s="133" t="s">
        <v>54</v>
      </c>
      <c r="D790" s="134">
        <v>41671</v>
      </c>
      <c r="E790" s="135">
        <f t="shared" si="15"/>
        <v>2</v>
      </c>
      <c r="F790" s="135" t="s">
        <v>39</v>
      </c>
      <c r="G790" s="133" t="s">
        <v>45</v>
      </c>
      <c r="H790" s="133" t="s">
        <v>58</v>
      </c>
      <c r="I790" s="133" t="s">
        <v>74</v>
      </c>
      <c r="J790" s="136">
        <v>1521468.8063359074</v>
      </c>
      <c r="K790" s="98"/>
    </row>
    <row r="791" spans="1:11" x14ac:dyDescent="0.3">
      <c r="A791" s="127" t="s">
        <v>78</v>
      </c>
      <c r="B791" s="128" t="s">
        <v>37</v>
      </c>
      <c r="C791" s="128" t="s">
        <v>54</v>
      </c>
      <c r="D791" s="129">
        <v>41699</v>
      </c>
      <c r="E791" s="130">
        <f t="shared" si="15"/>
        <v>3</v>
      </c>
      <c r="F791" s="130" t="s">
        <v>39</v>
      </c>
      <c r="G791" s="128" t="s">
        <v>45</v>
      </c>
      <c r="H791" s="128" t="s">
        <v>58</v>
      </c>
      <c r="I791" s="128" t="s">
        <v>74</v>
      </c>
      <c r="J791" s="131">
        <v>1400184.8970591237</v>
      </c>
      <c r="K791" s="98"/>
    </row>
    <row r="792" spans="1:11" x14ac:dyDescent="0.3">
      <c r="A792" s="132" t="s">
        <v>78</v>
      </c>
      <c r="B792" s="133" t="s">
        <v>37</v>
      </c>
      <c r="C792" s="133" t="s">
        <v>54</v>
      </c>
      <c r="D792" s="134">
        <v>41730</v>
      </c>
      <c r="E792" s="135">
        <f t="shared" si="15"/>
        <v>4</v>
      </c>
      <c r="F792" s="135" t="s">
        <v>39</v>
      </c>
      <c r="G792" s="133" t="s">
        <v>45</v>
      </c>
      <c r="H792" s="133" t="s">
        <v>58</v>
      </c>
      <c r="I792" s="133" t="s">
        <v>74</v>
      </c>
      <c r="J792" s="136">
        <v>1483355.0770554726</v>
      </c>
      <c r="K792" s="98"/>
    </row>
    <row r="793" spans="1:11" x14ac:dyDescent="0.3">
      <c r="A793" s="127" t="s">
        <v>78</v>
      </c>
      <c r="B793" s="128" t="s">
        <v>37</v>
      </c>
      <c r="C793" s="128" t="s">
        <v>54</v>
      </c>
      <c r="D793" s="129">
        <v>41760</v>
      </c>
      <c r="E793" s="130">
        <f t="shared" si="15"/>
        <v>5</v>
      </c>
      <c r="F793" s="130" t="s">
        <v>39</v>
      </c>
      <c r="G793" s="128" t="s">
        <v>45</v>
      </c>
      <c r="H793" s="128" t="s">
        <v>58</v>
      </c>
      <c r="I793" s="128" t="s">
        <v>74</v>
      </c>
      <c r="J793" s="131">
        <v>1790831.8374007489</v>
      </c>
      <c r="K793" s="98"/>
    </row>
    <row r="794" spans="1:11" x14ac:dyDescent="0.3">
      <c r="A794" s="132" t="s">
        <v>78</v>
      </c>
      <c r="B794" s="133" t="s">
        <v>37</v>
      </c>
      <c r="C794" s="133" t="s">
        <v>54</v>
      </c>
      <c r="D794" s="134">
        <v>41791</v>
      </c>
      <c r="E794" s="135">
        <f t="shared" si="15"/>
        <v>6</v>
      </c>
      <c r="F794" s="135" t="s">
        <v>39</v>
      </c>
      <c r="G794" s="133" t="s">
        <v>45</v>
      </c>
      <c r="H794" s="133" t="s">
        <v>58</v>
      </c>
      <c r="I794" s="133" t="s">
        <v>74</v>
      </c>
      <c r="J794" s="136">
        <v>911806.4599299801</v>
      </c>
      <c r="K794" s="98"/>
    </row>
    <row r="795" spans="1:11" x14ac:dyDescent="0.3">
      <c r="A795" s="127" t="s">
        <v>78</v>
      </c>
      <c r="B795" s="128" t="s">
        <v>37</v>
      </c>
      <c r="C795" s="128" t="s">
        <v>54</v>
      </c>
      <c r="D795" s="129">
        <v>41456</v>
      </c>
      <c r="E795" s="130">
        <f t="shared" si="15"/>
        <v>7</v>
      </c>
      <c r="F795" s="130" t="s">
        <v>39</v>
      </c>
      <c r="G795" s="128" t="s">
        <v>45</v>
      </c>
      <c r="H795" s="128" t="s">
        <v>60</v>
      </c>
      <c r="I795" s="128" t="s">
        <v>74</v>
      </c>
      <c r="J795" s="131">
        <v>884023.92783632269</v>
      </c>
      <c r="K795" s="98"/>
    </row>
    <row r="796" spans="1:11" x14ac:dyDescent="0.3">
      <c r="A796" s="132" t="s">
        <v>78</v>
      </c>
      <c r="B796" s="133" t="s">
        <v>37</v>
      </c>
      <c r="C796" s="133" t="s">
        <v>54</v>
      </c>
      <c r="D796" s="134">
        <v>41487</v>
      </c>
      <c r="E796" s="135">
        <f t="shared" si="15"/>
        <v>8</v>
      </c>
      <c r="F796" s="135" t="s">
        <v>39</v>
      </c>
      <c r="G796" s="133" t="s">
        <v>45</v>
      </c>
      <c r="H796" s="133" t="s">
        <v>60</v>
      </c>
      <c r="I796" s="133" t="s">
        <v>74</v>
      </c>
      <c r="J796" s="136">
        <v>1052207.4304358403</v>
      </c>
      <c r="K796" s="98"/>
    </row>
    <row r="797" spans="1:11" x14ac:dyDescent="0.3">
      <c r="A797" s="127" t="s">
        <v>78</v>
      </c>
      <c r="B797" s="128" t="s">
        <v>37</v>
      </c>
      <c r="C797" s="128" t="s">
        <v>54</v>
      </c>
      <c r="D797" s="129">
        <v>41518</v>
      </c>
      <c r="E797" s="130">
        <f t="shared" si="15"/>
        <v>9</v>
      </c>
      <c r="F797" s="130" t="s">
        <v>39</v>
      </c>
      <c r="G797" s="128" t="s">
        <v>45</v>
      </c>
      <c r="H797" s="128" t="s">
        <v>60</v>
      </c>
      <c r="I797" s="128" t="s">
        <v>74</v>
      </c>
      <c r="J797" s="131">
        <v>1016958.2253807157</v>
      </c>
      <c r="K797" s="98"/>
    </row>
    <row r="798" spans="1:11" x14ac:dyDescent="0.3">
      <c r="A798" s="132" t="s">
        <v>78</v>
      </c>
      <c r="B798" s="133" t="s">
        <v>37</v>
      </c>
      <c r="C798" s="133" t="s">
        <v>54</v>
      </c>
      <c r="D798" s="134">
        <v>41548</v>
      </c>
      <c r="E798" s="135">
        <f t="shared" si="15"/>
        <v>10</v>
      </c>
      <c r="F798" s="135" t="s">
        <v>39</v>
      </c>
      <c r="G798" s="133" t="s">
        <v>45</v>
      </c>
      <c r="H798" s="133" t="s">
        <v>60</v>
      </c>
      <c r="I798" s="133" t="s">
        <v>74</v>
      </c>
      <c r="J798" s="136">
        <v>1488480.8550150518</v>
      </c>
      <c r="K798" s="98"/>
    </row>
    <row r="799" spans="1:11" x14ac:dyDescent="0.3">
      <c r="A799" s="127" t="s">
        <v>78</v>
      </c>
      <c r="B799" s="128" t="s">
        <v>37</v>
      </c>
      <c r="C799" s="128" t="s">
        <v>54</v>
      </c>
      <c r="D799" s="129">
        <v>41579</v>
      </c>
      <c r="E799" s="130">
        <f t="shared" si="15"/>
        <v>11</v>
      </c>
      <c r="F799" s="130" t="s">
        <v>39</v>
      </c>
      <c r="G799" s="128" t="s">
        <v>45</v>
      </c>
      <c r="H799" s="128" t="s">
        <v>60</v>
      </c>
      <c r="I799" s="128" t="s">
        <v>74</v>
      </c>
      <c r="J799" s="131">
        <v>1639667.9831029386</v>
      </c>
      <c r="K799" s="98"/>
    </row>
    <row r="800" spans="1:11" x14ac:dyDescent="0.3">
      <c r="A800" s="132" t="s">
        <v>78</v>
      </c>
      <c r="B800" s="133" t="s">
        <v>37</v>
      </c>
      <c r="C800" s="133" t="s">
        <v>54</v>
      </c>
      <c r="D800" s="134">
        <v>41609</v>
      </c>
      <c r="E800" s="135">
        <f t="shared" si="15"/>
        <v>12</v>
      </c>
      <c r="F800" s="135" t="s">
        <v>39</v>
      </c>
      <c r="G800" s="133" t="s">
        <v>45</v>
      </c>
      <c r="H800" s="133" t="s">
        <v>60</v>
      </c>
      <c r="I800" s="133" t="s">
        <v>74</v>
      </c>
      <c r="J800" s="136">
        <v>765598.62357103126</v>
      </c>
      <c r="K800" s="98"/>
    </row>
    <row r="801" spans="1:11" x14ac:dyDescent="0.3">
      <c r="A801" s="127" t="s">
        <v>78</v>
      </c>
      <c r="B801" s="128" t="s">
        <v>37</v>
      </c>
      <c r="C801" s="128" t="s">
        <v>54</v>
      </c>
      <c r="D801" s="129">
        <v>41640</v>
      </c>
      <c r="E801" s="130">
        <f t="shared" si="15"/>
        <v>1</v>
      </c>
      <c r="F801" s="130" t="s">
        <v>39</v>
      </c>
      <c r="G801" s="128" t="s">
        <v>45</v>
      </c>
      <c r="H801" s="128" t="s">
        <v>60</v>
      </c>
      <c r="I801" s="128" t="s">
        <v>74</v>
      </c>
      <c r="J801" s="131">
        <v>742706.65420794766</v>
      </c>
      <c r="K801" s="98"/>
    </row>
    <row r="802" spans="1:11" x14ac:dyDescent="0.3">
      <c r="A802" s="132" t="s">
        <v>78</v>
      </c>
      <c r="B802" s="133" t="s">
        <v>37</v>
      </c>
      <c r="C802" s="133" t="s">
        <v>54</v>
      </c>
      <c r="D802" s="134">
        <v>41671</v>
      </c>
      <c r="E802" s="135">
        <f t="shared" si="15"/>
        <v>2</v>
      </c>
      <c r="F802" s="135" t="s">
        <v>39</v>
      </c>
      <c r="G802" s="133" t="s">
        <v>45</v>
      </c>
      <c r="H802" s="133" t="s">
        <v>60</v>
      </c>
      <c r="I802" s="133" t="s">
        <v>74</v>
      </c>
      <c r="J802" s="136">
        <v>822050.21729515784</v>
      </c>
      <c r="K802" s="98"/>
    </row>
    <row r="803" spans="1:11" x14ac:dyDescent="0.3">
      <c r="A803" s="127" t="s">
        <v>78</v>
      </c>
      <c r="B803" s="128" t="s">
        <v>37</v>
      </c>
      <c r="C803" s="128" t="s">
        <v>54</v>
      </c>
      <c r="D803" s="129">
        <v>41699</v>
      </c>
      <c r="E803" s="130">
        <f t="shared" si="15"/>
        <v>3</v>
      </c>
      <c r="F803" s="130" t="s">
        <v>39</v>
      </c>
      <c r="G803" s="128" t="s">
        <v>45</v>
      </c>
      <c r="H803" s="128" t="s">
        <v>60</v>
      </c>
      <c r="I803" s="128" t="s">
        <v>74</v>
      </c>
      <c r="J803" s="131">
        <v>806728.57071739517</v>
      </c>
      <c r="K803" s="98"/>
    </row>
    <row r="804" spans="1:11" x14ac:dyDescent="0.3">
      <c r="A804" s="132" t="s">
        <v>78</v>
      </c>
      <c r="B804" s="133" t="s">
        <v>37</v>
      </c>
      <c r="C804" s="133" t="s">
        <v>54</v>
      </c>
      <c r="D804" s="134">
        <v>41730</v>
      </c>
      <c r="E804" s="135">
        <f t="shared" si="15"/>
        <v>4</v>
      </c>
      <c r="F804" s="135" t="s">
        <v>39</v>
      </c>
      <c r="G804" s="133" t="s">
        <v>45</v>
      </c>
      <c r="H804" s="133" t="s">
        <v>60</v>
      </c>
      <c r="I804" s="133" t="s">
        <v>74</v>
      </c>
      <c r="J804" s="136">
        <v>866589.56529720977</v>
      </c>
      <c r="K804" s="98"/>
    </row>
    <row r="805" spans="1:11" x14ac:dyDescent="0.3">
      <c r="A805" s="127" t="s">
        <v>78</v>
      </c>
      <c r="B805" s="128" t="s">
        <v>37</v>
      </c>
      <c r="C805" s="128" t="s">
        <v>54</v>
      </c>
      <c r="D805" s="129">
        <v>41760</v>
      </c>
      <c r="E805" s="130">
        <f t="shared" si="15"/>
        <v>5</v>
      </c>
      <c r="F805" s="130" t="s">
        <v>39</v>
      </c>
      <c r="G805" s="128" t="s">
        <v>45</v>
      </c>
      <c r="H805" s="128" t="s">
        <v>60</v>
      </c>
      <c r="I805" s="128" t="s">
        <v>74</v>
      </c>
      <c r="J805" s="131">
        <v>987204.11778920982</v>
      </c>
      <c r="K805" s="98"/>
    </row>
    <row r="806" spans="1:11" x14ac:dyDescent="0.3">
      <c r="A806" s="132" t="s">
        <v>78</v>
      </c>
      <c r="B806" s="133" t="s">
        <v>37</v>
      </c>
      <c r="C806" s="133" t="s">
        <v>54</v>
      </c>
      <c r="D806" s="134">
        <v>41791</v>
      </c>
      <c r="E806" s="135">
        <f t="shared" si="15"/>
        <v>6</v>
      </c>
      <c r="F806" s="135" t="s">
        <v>39</v>
      </c>
      <c r="G806" s="133" t="s">
        <v>45</v>
      </c>
      <c r="H806" s="133" t="s">
        <v>60</v>
      </c>
      <c r="I806" s="133" t="s">
        <v>74</v>
      </c>
      <c r="J806" s="136">
        <v>506308.79330234113</v>
      </c>
      <c r="K806" s="98"/>
    </row>
    <row r="807" spans="1:11" x14ac:dyDescent="0.3">
      <c r="A807" s="127" t="s">
        <v>78</v>
      </c>
      <c r="B807" s="128" t="s">
        <v>37</v>
      </c>
      <c r="C807" s="128" t="s">
        <v>54</v>
      </c>
      <c r="D807" s="129">
        <v>41456</v>
      </c>
      <c r="E807" s="130">
        <f t="shared" si="15"/>
        <v>7</v>
      </c>
      <c r="F807" s="130" t="s">
        <v>39</v>
      </c>
      <c r="G807" s="128" t="s">
        <v>45</v>
      </c>
      <c r="H807" s="128" t="s">
        <v>59</v>
      </c>
      <c r="I807" s="128" t="s">
        <v>74</v>
      </c>
      <c r="J807" s="131">
        <v>904892.03843125247</v>
      </c>
      <c r="K807" s="98"/>
    </row>
    <row r="808" spans="1:11" x14ac:dyDescent="0.3">
      <c r="A808" s="132" t="s">
        <v>78</v>
      </c>
      <c r="B808" s="133" t="s">
        <v>37</v>
      </c>
      <c r="C808" s="133" t="s">
        <v>54</v>
      </c>
      <c r="D808" s="134">
        <v>41487</v>
      </c>
      <c r="E808" s="135">
        <f t="shared" si="15"/>
        <v>8</v>
      </c>
      <c r="F808" s="135" t="s">
        <v>39</v>
      </c>
      <c r="G808" s="133" t="s">
        <v>45</v>
      </c>
      <c r="H808" s="133" t="s">
        <v>59</v>
      </c>
      <c r="I808" s="133" t="s">
        <v>74</v>
      </c>
      <c r="J808" s="136">
        <v>1067052.2598973438</v>
      </c>
      <c r="K808" s="98"/>
    </row>
    <row r="809" spans="1:11" x14ac:dyDescent="0.3">
      <c r="A809" s="127" t="s">
        <v>78</v>
      </c>
      <c r="B809" s="128" t="s">
        <v>37</v>
      </c>
      <c r="C809" s="128" t="s">
        <v>54</v>
      </c>
      <c r="D809" s="129">
        <v>41518</v>
      </c>
      <c r="E809" s="130">
        <f t="shared" si="15"/>
        <v>9</v>
      </c>
      <c r="F809" s="130" t="s">
        <v>39</v>
      </c>
      <c r="G809" s="128" t="s">
        <v>45</v>
      </c>
      <c r="H809" s="128" t="s">
        <v>59</v>
      </c>
      <c r="I809" s="128" t="s">
        <v>74</v>
      </c>
      <c r="J809" s="131">
        <v>1026646.9835398964</v>
      </c>
      <c r="K809" s="98"/>
    </row>
    <row r="810" spans="1:11" x14ac:dyDescent="0.3">
      <c r="A810" s="132" t="s">
        <v>78</v>
      </c>
      <c r="B810" s="133" t="s">
        <v>37</v>
      </c>
      <c r="C810" s="133" t="s">
        <v>54</v>
      </c>
      <c r="D810" s="134">
        <v>41548</v>
      </c>
      <c r="E810" s="135">
        <f t="shared" si="15"/>
        <v>10</v>
      </c>
      <c r="F810" s="135" t="s">
        <v>39</v>
      </c>
      <c r="G810" s="133" t="s">
        <v>45</v>
      </c>
      <c r="H810" s="133" t="s">
        <v>59</v>
      </c>
      <c r="I810" s="133" t="s">
        <v>74</v>
      </c>
      <c r="J810" s="136">
        <v>1557091.8051502465</v>
      </c>
      <c r="K810" s="98"/>
    </row>
    <row r="811" spans="1:11" x14ac:dyDescent="0.3">
      <c r="A811" s="127" t="s">
        <v>78</v>
      </c>
      <c r="B811" s="128" t="s">
        <v>37</v>
      </c>
      <c r="C811" s="128" t="s">
        <v>54</v>
      </c>
      <c r="D811" s="129">
        <v>41579</v>
      </c>
      <c r="E811" s="130">
        <f t="shared" si="15"/>
        <v>11</v>
      </c>
      <c r="F811" s="130" t="s">
        <v>39</v>
      </c>
      <c r="G811" s="128" t="s">
        <v>45</v>
      </c>
      <c r="H811" s="128" t="s">
        <v>59</v>
      </c>
      <c r="I811" s="128" t="s">
        <v>74</v>
      </c>
      <c r="J811" s="131">
        <v>1710092.7084534448</v>
      </c>
      <c r="K811" s="98"/>
    </row>
    <row r="812" spans="1:11" x14ac:dyDescent="0.3">
      <c r="A812" s="132" t="s">
        <v>78</v>
      </c>
      <c r="B812" s="133" t="s">
        <v>37</v>
      </c>
      <c r="C812" s="133" t="s">
        <v>54</v>
      </c>
      <c r="D812" s="134">
        <v>41609</v>
      </c>
      <c r="E812" s="135">
        <f t="shared" si="15"/>
        <v>12</v>
      </c>
      <c r="F812" s="135" t="s">
        <v>39</v>
      </c>
      <c r="G812" s="133" t="s">
        <v>45</v>
      </c>
      <c r="H812" s="133" t="s">
        <v>59</v>
      </c>
      <c r="I812" s="133" t="s">
        <v>74</v>
      </c>
      <c r="J812" s="136">
        <v>799573.69102222088</v>
      </c>
      <c r="K812" s="98"/>
    </row>
    <row r="813" spans="1:11" x14ac:dyDescent="0.3">
      <c r="A813" s="127" t="s">
        <v>78</v>
      </c>
      <c r="B813" s="128" t="s">
        <v>37</v>
      </c>
      <c r="C813" s="128" t="s">
        <v>54</v>
      </c>
      <c r="D813" s="129">
        <v>41640</v>
      </c>
      <c r="E813" s="130">
        <f t="shared" si="15"/>
        <v>1</v>
      </c>
      <c r="F813" s="130" t="s">
        <v>39</v>
      </c>
      <c r="G813" s="128" t="s">
        <v>45</v>
      </c>
      <c r="H813" s="128" t="s">
        <v>59</v>
      </c>
      <c r="I813" s="128" t="s">
        <v>74</v>
      </c>
      <c r="J813" s="131">
        <v>793393.06373042695</v>
      </c>
      <c r="K813" s="98"/>
    </row>
    <row r="814" spans="1:11" x14ac:dyDescent="0.3">
      <c r="A814" s="132" t="s">
        <v>78</v>
      </c>
      <c r="B814" s="133" t="s">
        <v>37</v>
      </c>
      <c r="C814" s="133" t="s">
        <v>54</v>
      </c>
      <c r="D814" s="134">
        <v>41671</v>
      </c>
      <c r="E814" s="135">
        <f t="shared" si="15"/>
        <v>2</v>
      </c>
      <c r="F814" s="135" t="s">
        <v>39</v>
      </c>
      <c r="G814" s="133" t="s">
        <v>45</v>
      </c>
      <c r="H814" s="133" t="s">
        <v>59</v>
      </c>
      <c r="I814" s="133" t="s">
        <v>74</v>
      </c>
      <c r="J814" s="136">
        <v>931740.99835025659</v>
      </c>
      <c r="K814" s="98"/>
    </row>
    <row r="815" spans="1:11" x14ac:dyDescent="0.3">
      <c r="A815" s="127" t="s">
        <v>78</v>
      </c>
      <c r="B815" s="128" t="s">
        <v>37</v>
      </c>
      <c r="C815" s="128" t="s">
        <v>54</v>
      </c>
      <c r="D815" s="129">
        <v>41699</v>
      </c>
      <c r="E815" s="130">
        <f t="shared" si="15"/>
        <v>3</v>
      </c>
      <c r="F815" s="130" t="s">
        <v>39</v>
      </c>
      <c r="G815" s="128" t="s">
        <v>45</v>
      </c>
      <c r="H815" s="128" t="s">
        <v>59</v>
      </c>
      <c r="I815" s="128" t="s">
        <v>74</v>
      </c>
      <c r="J815" s="131">
        <v>827560.38466741249</v>
      </c>
      <c r="K815" s="98"/>
    </row>
    <row r="816" spans="1:11" x14ac:dyDescent="0.3">
      <c r="A816" s="132" t="s">
        <v>78</v>
      </c>
      <c r="B816" s="133" t="s">
        <v>37</v>
      </c>
      <c r="C816" s="133" t="s">
        <v>54</v>
      </c>
      <c r="D816" s="134">
        <v>41730</v>
      </c>
      <c r="E816" s="135">
        <f t="shared" si="15"/>
        <v>4</v>
      </c>
      <c r="F816" s="135" t="s">
        <v>39</v>
      </c>
      <c r="G816" s="133" t="s">
        <v>45</v>
      </c>
      <c r="H816" s="133" t="s">
        <v>59</v>
      </c>
      <c r="I816" s="133" t="s">
        <v>74</v>
      </c>
      <c r="J816" s="136">
        <v>909762.07978018955</v>
      </c>
      <c r="K816" s="98"/>
    </row>
    <row r="817" spans="1:11" x14ac:dyDescent="0.3">
      <c r="A817" s="127" t="s">
        <v>78</v>
      </c>
      <c r="B817" s="128" t="s">
        <v>37</v>
      </c>
      <c r="C817" s="128" t="s">
        <v>54</v>
      </c>
      <c r="D817" s="129">
        <v>41760</v>
      </c>
      <c r="E817" s="130">
        <f t="shared" si="15"/>
        <v>5</v>
      </c>
      <c r="F817" s="130" t="s">
        <v>39</v>
      </c>
      <c r="G817" s="128" t="s">
        <v>45</v>
      </c>
      <c r="H817" s="128" t="s">
        <v>59</v>
      </c>
      <c r="I817" s="128" t="s">
        <v>74</v>
      </c>
      <c r="J817" s="131">
        <v>1108803.4317190656</v>
      </c>
      <c r="K817" s="98"/>
    </row>
    <row r="818" spans="1:11" x14ac:dyDescent="0.3">
      <c r="A818" s="132" t="s">
        <v>78</v>
      </c>
      <c r="B818" s="133" t="s">
        <v>37</v>
      </c>
      <c r="C818" s="133" t="s">
        <v>54</v>
      </c>
      <c r="D818" s="134">
        <v>41791</v>
      </c>
      <c r="E818" s="135">
        <f t="shared" si="15"/>
        <v>6</v>
      </c>
      <c r="F818" s="135" t="s">
        <v>39</v>
      </c>
      <c r="G818" s="133" t="s">
        <v>45</v>
      </c>
      <c r="H818" s="133" t="s">
        <v>59</v>
      </c>
      <c r="I818" s="133" t="s">
        <v>74</v>
      </c>
      <c r="J818" s="136">
        <v>560496.60864916991</v>
      </c>
      <c r="K818" s="98"/>
    </row>
    <row r="819" spans="1:11" x14ac:dyDescent="0.3">
      <c r="A819" s="127" t="s">
        <v>78</v>
      </c>
      <c r="B819" s="128" t="s">
        <v>37</v>
      </c>
      <c r="C819" s="128" t="s">
        <v>54</v>
      </c>
      <c r="D819" s="129">
        <v>41456</v>
      </c>
      <c r="E819" s="130">
        <f t="shared" si="15"/>
        <v>7</v>
      </c>
      <c r="F819" s="130" t="s">
        <v>39</v>
      </c>
      <c r="G819" s="128" t="s">
        <v>45</v>
      </c>
      <c r="H819" s="128" t="s">
        <v>57</v>
      </c>
      <c r="I819" s="128" t="s">
        <v>74</v>
      </c>
      <c r="J819" s="131">
        <v>498631.6818381226</v>
      </c>
      <c r="K819" s="98"/>
    </row>
    <row r="820" spans="1:11" x14ac:dyDescent="0.3">
      <c r="A820" s="132" t="s">
        <v>78</v>
      </c>
      <c r="B820" s="133" t="s">
        <v>37</v>
      </c>
      <c r="C820" s="133" t="s">
        <v>54</v>
      </c>
      <c r="D820" s="134">
        <v>41487</v>
      </c>
      <c r="E820" s="135">
        <f t="shared" si="15"/>
        <v>8</v>
      </c>
      <c r="F820" s="135" t="s">
        <v>39</v>
      </c>
      <c r="G820" s="133" t="s">
        <v>45</v>
      </c>
      <c r="H820" s="133" t="s">
        <v>57</v>
      </c>
      <c r="I820" s="133" t="s">
        <v>74</v>
      </c>
      <c r="J820" s="136">
        <v>616274.64932342409</v>
      </c>
      <c r="K820" s="98"/>
    </row>
    <row r="821" spans="1:11" x14ac:dyDescent="0.3">
      <c r="A821" s="127" t="s">
        <v>78</v>
      </c>
      <c r="B821" s="128" t="s">
        <v>37</v>
      </c>
      <c r="C821" s="128" t="s">
        <v>54</v>
      </c>
      <c r="D821" s="129">
        <v>41518</v>
      </c>
      <c r="E821" s="130">
        <f t="shared" si="15"/>
        <v>9</v>
      </c>
      <c r="F821" s="130" t="s">
        <v>39</v>
      </c>
      <c r="G821" s="128" t="s">
        <v>45</v>
      </c>
      <c r="H821" s="128" t="s">
        <v>57</v>
      </c>
      <c r="I821" s="128" t="s">
        <v>74</v>
      </c>
      <c r="J821" s="131">
        <v>641878.67036756733</v>
      </c>
      <c r="K821" s="98"/>
    </row>
    <row r="822" spans="1:11" x14ac:dyDescent="0.3">
      <c r="A822" s="132" t="s">
        <v>78</v>
      </c>
      <c r="B822" s="133" t="s">
        <v>37</v>
      </c>
      <c r="C822" s="133" t="s">
        <v>54</v>
      </c>
      <c r="D822" s="134">
        <v>41548</v>
      </c>
      <c r="E822" s="135">
        <f t="shared" si="15"/>
        <v>10</v>
      </c>
      <c r="F822" s="135" t="s">
        <v>39</v>
      </c>
      <c r="G822" s="133" t="s">
        <v>45</v>
      </c>
      <c r="H822" s="133" t="s">
        <v>57</v>
      </c>
      <c r="I822" s="133" t="s">
        <v>74</v>
      </c>
      <c r="J822" s="136">
        <v>749185.9629367278</v>
      </c>
      <c r="K822" s="98"/>
    </row>
    <row r="823" spans="1:11" x14ac:dyDescent="0.3">
      <c r="A823" s="127" t="s">
        <v>78</v>
      </c>
      <c r="B823" s="128" t="s">
        <v>37</v>
      </c>
      <c r="C823" s="128" t="s">
        <v>54</v>
      </c>
      <c r="D823" s="129">
        <v>41579</v>
      </c>
      <c r="E823" s="130">
        <f t="shared" si="15"/>
        <v>11</v>
      </c>
      <c r="F823" s="130" t="s">
        <v>39</v>
      </c>
      <c r="G823" s="128" t="s">
        <v>45</v>
      </c>
      <c r="H823" s="128" t="s">
        <v>57</v>
      </c>
      <c r="I823" s="128" t="s">
        <v>74</v>
      </c>
      <c r="J823" s="131">
        <v>892113.54493715987</v>
      </c>
      <c r="K823" s="98"/>
    </row>
    <row r="824" spans="1:11" x14ac:dyDescent="0.3">
      <c r="A824" s="132" t="s">
        <v>78</v>
      </c>
      <c r="B824" s="133" t="s">
        <v>37</v>
      </c>
      <c r="C824" s="133" t="s">
        <v>54</v>
      </c>
      <c r="D824" s="134">
        <v>41609</v>
      </c>
      <c r="E824" s="135">
        <f t="shared" si="15"/>
        <v>12</v>
      </c>
      <c r="F824" s="135" t="s">
        <v>39</v>
      </c>
      <c r="G824" s="133" t="s">
        <v>45</v>
      </c>
      <c r="H824" s="133" t="s">
        <v>57</v>
      </c>
      <c r="I824" s="133" t="s">
        <v>74</v>
      </c>
      <c r="J824" s="136">
        <v>432516.83808086219</v>
      </c>
      <c r="K824" s="98"/>
    </row>
    <row r="825" spans="1:11" x14ac:dyDescent="0.3">
      <c r="A825" s="127" t="s">
        <v>78</v>
      </c>
      <c r="B825" s="128" t="s">
        <v>37</v>
      </c>
      <c r="C825" s="128" t="s">
        <v>54</v>
      </c>
      <c r="D825" s="129">
        <v>41640</v>
      </c>
      <c r="E825" s="130">
        <f t="shared" si="15"/>
        <v>1</v>
      </c>
      <c r="F825" s="130" t="s">
        <v>39</v>
      </c>
      <c r="G825" s="128" t="s">
        <v>45</v>
      </c>
      <c r="H825" s="128" t="s">
        <v>57</v>
      </c>
      <c r="I825" s="128" t="s">
        <v>74</v>
      </c>
      <c r="J825" s="131">
        <v>409538.75919692736</v>
      </c>
      <c r="K825" s="98"/>
    </row>
    <row r="826" spans="1:11" x14ac:dyDescent="0.3">
      <c r="A826" s="132" t="s">
        <v>78</v>
      </c>
      <c r="B826" s="133" t="s">
        <v>37</v>
      </c>
      <c r="C826" s="133" t="s">
        <v>54</v>
      </c>
      <c r="D826" s="134">
        <v>41671</v>
      </c>
      <c r="E826" s="135">
        <f t="shared" si="15"/>
        <v>2</v>
      </c>
      <c r="F826" s="135" t="s">
        <v>39</v>
      </c>
      <c r="G826" s="133" t="s">
        <v>45</v>
      </c>
      <c r="H826" s="133" t="s">
        <v>57</v>
      </c>
      <c r="I826" s="133" t="s">
        <v>74</v>
      </c>
      <c r="J826" s="136">
        <v>489965.80230679538</v>
      </c>
      <c r="K826" s="98"/>
    </row>
    <row r="827" spans="1:11" x14ac:dyDescent="0.3">
      <c r="A827" s="127" t="s">
        <v>78</v>
      </c>
      <c r="B827" s="128" t="s">
        <v>37</v>
      </c>
      <c r="C827" s="128" t="s">
        <v>54</v>
      </c>
      <c r="D827" s="129">
        <v>41699</v>
      </c>
      <c r="E827" s="130">
        <f t="shared" si="15"/>
        <v>3</v>
      </c>
      <c r="F827" s="130" t="s">
        <v>39</v>
      </c>
      <c r="G827" s="128" t="s">
        <v>45</v>
      </c>
      <c r="H827" s="128" t="s">
        <v>57</v>
      </c>
      <c r="I827" s="128" t="s">
        <v>74</v>
      </c>
      <c r="J827" s="131">
        <v>444871.43123762979</v>
      </c>
      <c r="K827" s="98"/>
    </row>
    <row r="828" spans="1:11" x14ac:dyDescent="0.3">
      <c r="A828" s="132" t="s">
        <v>78</v>
      </c>
      <c r="B828" s="133" t="s">
        <v>37</v>
      </c>
      <c r="C828" s="133" t="s">
        <v>54</v>
      </c>
      <c r="D828" s="134">
        <v>41730</v>
      </c>
      <c r="E828" s="135">
        <f t="shared" si="15"/>
        <v>4</v>
      </c>
      <c r="F828" s="135" t="s">
        <v>39</v>
      </c>
      <c r="G828" s="133" t="s">
        <v>45</v>
      </c>
      <c r="H828" s="133" t="s">
        <v>57</v>
      </c>
      <c r="I828" s="133" t="s">
        <v>74</v>
      </c>
      <c r="J828" s="136">
        <v>472382.50156978617</v>
      </c>
      <c r="K828" s="98"/>
    </row>
    <row r="829" spans="1:11" x14ac:dyDescent="0.3">
      <c r="A829" s="127" t="s">
        <v>78</v>
      </c>
      <c r="B829" s="128" t="s">
        <v>37</v>
      </c>
      <c r="C829" s="128" t="s">
        <v>54</v>
      </c>
      <c r="D829" s="129">
        <v>41760</v>
      </c>
      <c r="E829" s="130">
        <f t="shared" si="15"/>
        <v>5</v>
      </c>
      <c r="F829" s="130" t="s">
        <v>39</v>
      </c>
      <c r="G829" s="128" t="s">
        <v>45</v>
      </c>
      <c r="H829" s="128" t="s">
        <v>57</v>
      </c>
      <c r="I829" s="128" t="s">
        <v>74</v>
      </c>
      <c r="J829" s="131">
        <v>608634.95143913291</v>
      </c>
      <c r="K829" s="98"/>
    </row>
    <row r="830" spans="1:11" x14ac:dyDescent="0.3">
      <c r="A830" s="132" t="s">
        <v>78</v>
      </c>
      <c r="B830" s="133" t="s">
        <v>37</v>
      </c>
      <c r="C830" s="133" t="s">
        <v>54</v>
      </c>
      <c r="D830" s="134">
        <v>41791</v>
      </c>
      <c r="E830" s="135">
        <f t="shared" si="15"/>
        <v>6</v>
      </c>
      <c r="F830" s="135" t="s">
        <v>39</v>
      </c>
      <c r="G830" s="133" t="s">
        <v>45</v>
      </c>
      <c r="H830" s="133" t="s">
        <v>57</v>
      </c>
      <c r="I830" s="133" t="s">
        <v>74</v>
      </c>
      <c r="J830" s="136">
        <v>272324.41448756552</v>
      </c>
      <c r="K830" s="98"/>
    </row>
    <row r="831" spans="1:11" x14ac:dyDescent="0.3">
      <c r="A831" s="127" t="s">
        <v>78</v>
      </c>
      <c r="B831" s="128" t="s">
        <v>37</v>
      </c>
      <c r="C831" s="128" t="s">
        <v>54</v>
      </c>
      <c r="D831" s="129">
        <v>41456</v>
      </c>
      <c r="E831" s="130">
        <f t="shared" si="15"/>
        <v>7</v>
      </c>
      <c r="F831" s="130" t="s">
        <v>39</v>
      </c>
      <c r="G831" s="128" t="s">
        <v>44</v>
      </c>
      <c r="H831" s="128" t="s">
        <v>56</v>
      </c>
      <c r="I831" s="128" t="s">
        <v>74</v>
      </c>
      <c r="J831" s="131">
        <v>3105845.72687844</v>
      </c>
      <c r="K831" s="98"/>
    </row>
    <row r="832" spans="1:11" x14ac:dyDescent="0.3">
      <c r="A832" s="132" t="s">
        <v>78</v>
      </c>
      <c r="B832" s="133" t="s">
        <v>37</v>
      </c>
      <c r="C832" s="133" t="s">
        <v>54</v>
      </c>
      <c r="D832" s="134">
        <v>41487</v>
      </c>
      <c r="E832" s="135">
        <f t="shared" si="15"/>
        <v>8</v>
      </c>
      <c r="F832" s="135" t="s">
        <v>39</v>
      </c>
      <c r="G832" s="133" t="s">
        <v>44</v>
      </c>
      <c r="H832" s="133" t="s">
        <v>56</v>
      </c>
      <c r="I832" s="133" t="s">
        <v>74</v>
      </c>
      <c r="J832" s="136">
        <v>4010585.2851120001</v>
      </c>
      <c r="K832" s="98"/>
    </row>
    <row r="833" spans="1:11" x14ac:dyDescent="0.3">
      <c r="A833" s="127" t="s">
        <v>78</v>
      </c>
      <c r="B833" s="128" t="s">
        <v>37</v>
      </c>
      <c r="C833" s="128" t="s">
        <v>54</v>
      </c>
      <c r="D833" s="129">
        <v>41518</v>
      </c>
      <c r="E833" s="130">
        <f t="shared" si="15"/>
        <v>9</v>
      </c>
      <c r="F833" s="130" t="s">
        <v>39</v>
      </c>
      <c r="G833" s="128" t="s">
        <v>44</v>
      </c>
      <c r="H833" s="128" t="s">
        <v>56</v>
      </c>
      <c r="I833" s="128" t="s">
        <v>74</v>
      </c>
      <c r="J833" s="131">
        <v>3923012.4475718406</v>
      </c>
      <c r="K833" s="98"/>
    </row>
    <row r="834" spans="1:11" x14ac:dyDescent="0.3">
      <c r="A834" s="132" t="s">
        <v>78</v>
      </c>
      <c r="B834" s="133" t="s">
        <v>37</v>
      </c>
      <c r="C834" s="133" t="s">
        <v>54</v>
      </c>
      <c r="D834" s="134">
        <v>41548</v>
      </c>
      <c r="E834" s="135">
        <f t="shared" si="15"/>
        <v>10</v>
      </c>
      <c r="F834" s="135" t="s">
        <v>39</v>
      </c>
      <c r="G834" s="133" t="s">
        <v>44</v>
      </c>
      <c r="H834" s="133" t="s">
        <v>56</v>
      </c>
      <c r="I834" s="133" t="s">
        <v>74</v>
      </c>
      <c r="J834" s="136">
        <v>5304755.0634176014</v>
      </c>
      <c r="K834" s="98"/>
    </row>
    <row r="835" spans="1:11" x14ac:dyDescent="0.3">
      <c r="A835" s="127" t="s">
        <v>78</v>
      </c>
      <c r="B835" s="128" t="s">
        <v>37</v>
      </c>
      <c r="C835" s="128" t="s">
        <v>54</v>
      </c>
      <c r="D835" s="129">
        <v>41579</v>
      </c>
      <c r="E835" s="130">
        <f t="shared" si="15"/>
        <v>11</v>
      </c>
      <c r="F835" s="130" t="s">
        <v>39</v>
      </c>
      <c r="G835" s="128" t="s">
        <v>44</v>
      </c>
      <c r="H835" s="128" t="s">
        <v>56</v>
      </c>
      <c r="I835" s="128" t="s">
        <v>74</v>
      </c>
      <c r="J835" s="131">
        <v>5796055.2061697599</v>
      </c>
      <c r="K835" s="98"/>
    </row>
    <row r="836" spans="1:11" x14ac:dyDescent="0.3">
      <c r="A836" s="132" t="s">
        <v>78</v>
      </c>
      <c r="B836" s="133" t="s">
        <v>37</v>
      </c>
      <c r="C836" s="133" t="s">
        <v>54</v>
      </c>
      <c r="D836" s="134">
        <v>41609</v>
      </c>
      <c r="E836" s="135">
        <f t="shared" si="15"/>
        <v>12</v>
      </c>
      <c r="F836" s="135" t="s">
        <v>39</v>
      </c>
      <c r="G836" s="133" t="s">
        <v>44</v>
      </c>
      <c r="H836" s="133" t="s">
        <v>56</v>
      </c>
      <c r="I836" s="133" t="s">
        <v>74</v>
      </c>
      <c r="J836" s="136">
        <v>2778318.7637284808</v>
      </c>
      <c r="K836" s="98"/>
    </row>
    <row r="837" spans="1:11" x14ac:dyDescent="0.3">
      <c r="A837" s="127" t="s">
        <v>78</v>
      </c>
      <c r="B837" s="128" t="s">
        <v>37</v>
      </c>
      <c r="C837" s="128" t="s">
        <v>54</v>
      </c>
      <c r="D837" s="129">
        <v>41640</v>
      </c>
      <c r="E837" s="130">
        <f t="shared" si="15"/>
        <v>1</v>
      </c>
      <c r="F837" s="130" t="s">
        <v>39</v>
      </c>
      <c r="G837" s="128" t="s">
        <v>44</v>
      </c>
      <c r="H837" s="128" t="s">
        <v>56</v>
      </c>
      <c r="I837" s="128" t="s">
        <v>74</v>
      </c>
      <c r="J837" s="131">
        <v>2890095.0972502003</v>
      </c>
      <c r="K837" s="98"/>
    </row>
    <row r="838" spans="1:11" x14ac:dyDescent="0.3">
      <c r="A838" s="132" t="s">
        <v>78</v>
      </c>
      <c r="B838" s="133" t="s">
        <v>37</v>
      </c>
      <c r="C838" s="133" t="s">
        <v>54</v>
      </c>
      <c r="D838" s="134">
        <v>41671</v>
      </c>
      <c r="E838" s="135">
        <f t="shared" si="15"/>
        <v>2</v>
      </c>
      <c r="F838" s="135" t="s">
        <v>39</v>
      </c>
      <c r="G838" s="133" t="s">
        <v>44</v>
      </c>
      <c r="H838" s="133" t="s">
        <v>56</v>
      </c>
      <c r="I838" s="133" t="s">
        <v>74</v>
      </c>
      <c r="J838" s="136">
        <v>3360449.90644272</v>
      </c>
      <c r="K838" s="98"/>
    </row>
    <row r="839" spans="1:11" x14ac:dyDescent="0.3">
      <c r="A839" s="127" t="s">
        <v>78</v>
      </c>
      <c r="B839" s="128" t="s">
        <v>37</v>
      </c>
      <c r="C839" s="128" t="s">
        <v>54</v>
      </c>
      <c r="D839" s="129">
        <v>41699</v>
      </c>
      <c r="E839" s="130">
        <f t="shared" si="15"/>
        <v>3</v>
      </c>
      <c r="F839" s="130" t="s">
        <v>39</v>
      </c>
      <c r="G839" s="128" t="s">
        <v>44</v>
      </c>
      <c r="H839" s="128" t="s">
        <v>56</v>
      </c>
      <c r="I839" s="128" t="s">
        <v>74</v>
      </c>
      <c r="J839" s="131">
        <v>2808562.4972675201</v>
      </c>
      <c r="K839" s="98"/>
    </row>
    <row r="840" spans="1:11" x14ac:dyDescent="0.3">
      <c r="A840" s="132" t="s">
        <v>78</v>
      </c>
      <c r="B840" s="133" t="s">
        <v>37</v>
      </c>
      <c r="C840" s="133" t="s">
        <v>54</v>
      </c>
      <c r="D840" s="134">
        <v>41730</v>
      </c>
      <c r="E840" s="135">
        <f t="shared" si="15"/>
        <v>4</v>
      </c>
      <c r="F840" s="135" t="s">
        <v>39</v>
      </c>
      <c r="G840" s="133" t="s">
        <v>44</v>
      </c>
      <c r="H840" s="133" t="s">
        <v>56</v>
      </c>
      <c r="I840" s="133" t="s">
        <v>74</v>
      </c>
      <c r="J840" s="136">
        <v>3278176.1271341606</v>
      </c>
      <c r="K840" s="98"/>
    </row>
    <row r="841" spans="1:11" x14ac:dyDescent="0.3">
      <c r="A841" s="127" t="s">
        <v>78</v>
      </c>
      <c r="B841" s="128" t="s">
        <v>37</v>
      </c>
      <c r="C841" s="128" t="s">
        <v>54</v>
      </c>
      <c r="D841" s="129">
        <v>41760</v>
      </c>
      <c r="E841" s="130">
        <f t="shared" si="15"/>
        <v>5</v>
      </c>
      <c r="F841" s="130" t="s">
        <v>39</v>
      </c>
      <c r="G841" s="128" t="s">
        <v>44</v>
      </c>
      <c r="H841" s="128" t="s">
        <v>56</v>
      </c>
      <c r="I841" s="128" t="s">
        <v>74</v>
      </c>
      <c r="J841" s="131">
        <v>3653895.7708680006</v>
      </c>
      <c r="K841" s="98"/>
    </row>
    <row r="842" spans="1:11" x14ac:dyDescent="0.3">
      <c r="A842" s="132" t="s">
        <v>78</v>
      </c>
      <c r="B842" s="133" t="s">
        <v>37</v>
      </c>
      <c r="C842" s="133" t="s">
        <v>54</v>
      </c>
      <c r="D842" s="134">
        <v>41791</v>
      </c>
      <c r="E842" s="135">
        <f t="shared" si="15"/>
        <v>6</v>
      </c>
      <c r="F842" s="135" t="s">
        <v>39</v>
      </c>
      <c r="G842" s="133" t="s">
        <v>44</v>
      </c>
      <c r="H842" s="133" t="s">
        <v>56</v>
      </c>
      <c r="I842" s="133" t="s">
        <v>74</v>
      </c>
      <c r="J842" s="136">
        <v>1788228.1705142399</v>
      </c>
      <c r="K842" s="98"/>
    </row>
    <row r="843" spans="1:11" x14ac:dyDescent="0.3">
      <c r="A843" s="127" t="s">
        <v>78</v>
      </c>
      <c r="B843" s="128" t="s">
        <v>37</v>
      </c>
      <c r="C843" s="128" t="s">
        <v>53</v>
      </c>
      <c r="D843" s="129">
        <v>41456</v>
      </c>
      <c r="E843" s="128">
        <v>7</v>
      </c>
      <c r="F843" s="128" t="s">
        <v>39</v>
      </c>
      <c r="G843" s="128" t="s">
        <v>46</v>
      </c>
      <c r="H843" s="128" t="s">
        <v>55</v>
      </c>
      <c r="I843" s="128" t="s">
        <v>74</v>
      </c>
      <c r="J843" s="131">
        <v>2433222.1515178396</v>
      </c>
      <c r="K843" s="98"/>
    </row>
    <row r="844" spans="1:11" x14ac:dyDescent="0.3">
      <c r="A844" s="132" t="s">
        <v>78</v>
      </c>
      <c r="B844" s="133" t="s">
        <v>37</v>
      </c>
      <c r="C844" s="133" t="s">
        <v>53</v>
      </c>
      <c r="D844" s="134">
        <v>41487</v>
      </c>
      <c r="E844" s="133">
        <v>8</v>
      </c>
      <c r="F844" s="133" t="s">
        <v>39</v>
      </c>
      <c r="G844" s="133" t="s">
        <v>46</v>
      </c>
      <c r="H844" s="133" t="s">
        <v>55</v>
      </c>
      <c r="I844" s="133" t="s">
        <v>74</v>
      </c>
      <c r="J844" s="136">
        <v>2086825.2357197695</v>
      </c>
      <c r="K844" s="98"/>
    </row>
    <row r="845" spans="1:11" x14ac:dyDescent="0.3">
      <c r="A845" s="127" t="s">
        <v>78</v>
      </c>
      <c r="B845" s="128" t="s">
        <v>37</v>
      </c>
      <c r="C845" s="128" t="s">
        <v>53</v>
      </c>
      <c r="D845" s="129">
        <v>41518</v>
      </c>
      <c r="E845" s="128">
        <v>9</v>
      </c>
      <c r="F845" s="128" t="s">
        <v>39</v>
      </c>
      <c r="G845" s="128" t="s">
        <v>46</v>
      </c>
      <c r="H845" s="128" t="s">
        <v>55</v>
      </c>
      <c r="I845" s="128" t="s">
        <v>74</v>
      </c>
      <c r="J845" s="131">
        <v>2578988.7463329984</v>
      </c>
      <c r="K845" s="98"/>
    </row>
    <row r="846" spans="1:11" x14ac:dyDescent="0.3">
      <c r="A846" s="132" t="s">
        <v>78</v>
      </c>
      <c r="B846" s="133" t="s">
        <v>37</v>
      </c>
      <c r="C846" s="133" t="s">
        <v>53</v>
      </c>
      <c r="D846" s="134">
        <v>41548</v>
      </c>
      <c r="E846" s="133">
        <v>10</v>
      </c>
      <c r="F846" s="133" t="s">
        <v>39</v>
      </c>
      <c r="G846" s="133" t="s">
        <v>46</v>
      </c>
      <c r="H846" s="133" t="s">
        <v>55</v>
      </c>
      <c r="I846" s="133" t="s">
        <v>74</v>
      </c>
      <c r="J846" s="136">
        <v>2227535.3634992633</v>
      </c>
      <c r="K846" s="98"/>
    </row>
    <row r="847" spans="1:11" x14ac:dyDescent="0.3">
      <c r="A847" s="127" t="s">
        <v>78</v>
      </c>
      <c r="B847" s="128" t="s">
        <v>37</v>
      </c>
      <c r="C847" s="128" t="s">
        <v>53</v>
      </c>
      <c r="D847" s="129">
        <v>41579</v>
      </c>
      <c r="E847" s="128">
        <v>11</v>
      </c>
      <c r="F847" s="128" t="s">
        <v>39</v>
      </c>
      <c r="G847" s="128" t="s">
        <v>46</v>
      </c>
      <c r="H847" s="128" t="s">
        <v>55</v>
      </c>
      <c r="I847" s="128" t="s">
        <v>74</v>
      </c>
      <c r="J847" s="131">
        <v>1957986.2244688198</v>
      </c>
      <c r="K847" s="98"/>
    </row>
    <row r="848" spans="1:11" x14ac:dyDescent="0.3">
      <c r="A848" s="132" t="s">
        <v>78</v>
      </c>
      <c r="B848" s="133" t="s">
        <v>37</v>
      </c>
      <c r="C848" s="133" t="s">
        <v>53</v>
      </c>
      <c r="D848" s="134">
        <v>41609</v>
      </c>
      <c r="E848" s="133">
        <v>12</v>
      </c>
      <c r="F848" s="133" t="s">
        <v>39</v>
      </c>
      <c r="G848" s="133" t="s">
        <v>46</v>
      </c>
      <c r="H848" s="133" t="s">
        <v>55</v>
      </c>
      <c r="I848" s="133" t="s">
        <v>74</v>
      </c>
      <c r="J848" s="136">
        <v>1319140.1133043088</v>
      </c>
      <c r="K848" s="98"/>
    </row>
    <row r="849" spans="1:11" x14ac:dyDescent="0.3">
      <c r="A849" s="127" t="s">
        <v>78</v>
      </c>
      <c r="B849" s="128" t="s">
        <v>37</v>
      </c>
      <c r="C849" s="128" t="s">
        <v>53</v>
      </c>
      <c r="D849" s="129">
        <v>41640</v>
      </c>
      <c r="E849" s="128">
        <v>1</v>
      </c>
      <c r="F849" s="128" t="s">
        <v>39</v>
      </c>
      <c r="G849" s="128" t="s">
        <v>46</v>
      </c>
      <c r="H849" s="128" t="s">
        <v>55</v>
      </c>
      <c r="I849" s="128" t="s">
        <v>74</v>
      </c>
      <c r="J849" s="131">
        <v>1419201.629526681</v>
      </c>
      <c r="K849" s="98"/>
    </row>
    <row r="850" spans="1:11" x14ac:dyDescent="0.3">
      <c r="A850" s="132" t="s">
        <v>78</v>
      </c>
      <c r="B850" s="133" t="s">
        <v>37</v>
      </c>
      <c r="C850" s="133" t="s">
        <v>53</v>
      </c>
      <c r="D850" s="134">
        <v>41671</v>
      </c>
      <c r="E850" s="133">
        <v>2</v>
      </c>
      <c r="F850" s="133" t="s">
        <v>39</v>
      </c>
      <c r="G850" s="133" t="s">
        <v>46</v>
      </c>
      <c r="H850" s="133" t="s">
        <v>55</v>
      </c>
      <c r="I850" s="133" t="s">
        <v>74</v>
      </c>
      <c r="J850" s="136">
        <v>1260368.462282202</v>
      </c>
      <c r="K850" s="98"/>
    </row>
    <row r="851" spans="1:11" x14ac:dyDescent="0.3">
      <c r="A851" s="127" t="s">
        <v>78</v>
      </c>
      <c r="B851" s="128" t="s">
        <v>37</v>
      </c>
      <c r="C851" s="128" t="s">
        <v>53</v>
      </c>
      <c r="D851" s="129">
        <v>41699</v>
      </c>
      <c r="E851" s="128">
        <v>3</v>
      </c>
      <c r="F851" s="128" t="s">
        <v>39</v>
      </c>
      <c r="G851" s="128" t="s">
        <v>46</v>
      </c>
      <c r="H851" s="128" t="s">
        <v>55</v>
      </c>
      <c r="I851" s="128" t="s">
        <v>74</v>
      </c>
      <c r="J851" s="131">
        <v>1788457.9462718377</v>
      </c>
      <c r="K851" s="98"/>
    </row>
    <row r="852" spans="1:11" x14ac:dyDescent="0.3">
      <c r="A852" s="132" t="s">
        <v>78</v>
      </c>
      <c r="B852" s="133" t="s">
        <v>37</v>
      </c>
      <c r="C852" s="133" t="s">
        <v>53</v>
      </c>
      <c r="D852" s="134">
        <v>41730</v>
      </c>
      <c r="E852" s="133">
        <v>4</v>
      </c>
      <c r="F852" s="133" t="s">
        <v>39</v>
      </c>
      <c r="G852" s="133" t="s">
        <v>46</v>
      </c>
      <c r="H852" s="133" t="s">
        <v>55</v>
      </c>
      <c r="I852" s="133" t="s">
        <v>74</v>
      </c>
      <c r="J852" s="136">
        <v>1016783.8012342919</v>
      </c>
      <c r="K852" s="98"/>
    </row>
    <row r="853" spans="1:11" x14ac:dyDescent="0.3">
      <c r="A853" s="127" t="s">
        <v>78</v>
      </c>
      <c r="B853" s="128" t="s">
        <v>37</v>
      </c>
      <c r="C853" s="128" t="s">
        <v>53</v>
      </c>
      <c r="D853" s="129">
        <v>41760</v>
      </c>
      <c r="E853" s="128">
        <v>5</v>
      </c>
      <c r="F853" s="128" t="s">
        <v>39</v>
      </c>
      <c r="G853" s="128" t="s">
        <v>46</v>
      </c>
      <c r="H853" s="128" t="s">
        <v>55</v>
      </c>
      <c r="I853" s="128" t="s">
        <v>74</v>
      </c>
      <c r="J853" s="131">
        <v>1240420.7591332828</v>
      </c>
      <c r="K853" s="98"/>
    </row>
    <row r="854" spans="1:11" x14ac:dyDescent="0.3">
      <c r="A854" s="132" t="s">
        <v>78</v>
      </c>
      <c r="B854" s="133" t="s">
        <v>37</v>
      </c>
      <c r="C854" s="133" t="s">
        <v>53</v>
      </c>
      <c r="D854" s="134">
        <v>41791</v>
      </c>
      <c r="E854" s="133">
        <v>6</v>
      </c>
      <c r="F854" s="133" t="s">
        <v>39</v>
      </c>
      <c r="G854" s="133" t="s">
        <v>46</v>
      </c>
      <c r="H854" s="133" t="s">
        <v>55</v>
      </c>
      <c r="I854" s="133" t="s">
        <v>74</v>
      </c>
      <c r="J854" s="136">
        <v>2103059.7980945962</v>
      </c>
      <c r="K854" s="98"/>
    </row>
    <row r="855" spans="1:11" x14ac:dyDescent="0.3">
      <c r="A855" s="127" t="s">
        <v>78</v>
      </c>
      <c r="B855" s="128" t="s">
        <v>37</v>
      </c>
      <c r="C855" s="128" t="s">
        <v>53</v>
      </c>
      <c r="D855" s="129">
        <v>41456</v>
      </c>
      <c r="E855" s="128">
        <v>7</v>
      </c>
      <c r="F855" s="128" t="s">
        <v>39</v>
      </c>
      <c r="G855" s="128" t="s">
        <v>47</v>
      </c>
      <c r="H855" s="128" t="s">
        <v>62</v>
      </c>
      <c r="I855" s="128" t="s">
        <v>74</v>
      </c>
      <c r="J855" s="131">
        <v>1332883.4370402915</v>
      </c>
      <c r="K855" s="98"/>
    </row>
    <row r="856" spans="1:11" x14ac:dyDescent="0.3">
      <c r="A856" s="132" t="s">
        <v>78</v>
      </c>
      <c r="B856" s="133" t="s">
        <v>37</v>
      </c>
      <c r="C856" s="133" t="s">
        <v>53</v>
      </c>
      <c r="D856" s="134">
        <v>41487</v>
      </c>
      <c r="E856" s="133">
        <v>8</v>
      </c>
      <c r="F856" s="133" t="s">
        <v>39</v>
      </c>
      <c r="G856" s="133" t="s">
        <v>47</v>
      </c>
      <c r="H856" s="133" t="s">
        <v>62</v>
      </c>
      <c r="I856" s="133" t="s">
        <v>74</v>
      </c>
      <c r="J856" s="136">
        <v>1151288.886269808</v>
      </c>
      <c r="K856" s="98"/>
    </row>
    <row r="857" spans="1:11" x14ac:dyDescent="0.3">
      <c r="A857" s="127" t="s">
        <v>78</v>
      </c>
      <c r="B857" s="128" t="s">
        <v>37</v>
      </c>
      <c r="C857" s="128" t="s">
        <v>53</v>
      </c>
      <c r="D857" s="129">
        <v>41518</v>
      </c>
      <c r="E857" s="128">
        <v>9</v>
      </c>
      <c r="F857" s="128" t="s">
        <v>39</v>
      </c>
      <c r="G857" s="128" t="s">
        <v>47</v>
      </c>
      <c r="H857" s="128" t="s">
        <v>62</v>
      </c>
      <c r="I857" s="128" t="s">
        <v>74</v>
      </c>
      <c r="J857" s="131">
        <v>1434960.2579417818</v>
      </c>
      <c r="K857" s="98"/>
    </row>
    <row r="858" spans="1:11" x14ac:dyDescent="0.3">
      <c r="A858" s="132" t="s">
        <v>78</v>
      </c>
      <c r="B858" s="133" t="s">
        <v>37</v>
      </c>
      <c r="C858" s="133" t="s">
        <v>53</v>
      </c>
      <c r="D858" s="134">
        <v>41548</v>
      </c>
      <c r="E858" s="133">
        <v>10</v>
      </c>
      <c r="F858" s="133" t="s">
        <v>39</v>
      </c>
      <c r="G858" s="133" t="s">
        <v>47</v>
      </c>
      <c r="H858" s="133" t="s">
        <v>62</v>
      </c>
      <c r="I858" s="133" t="s">
        <v>74</v>
      </c>
      <c r="J858" s="136">
        <v>1261225.5178525469</v>
      </c>
      <c r="K858" s="98"/>
    </row>
    <row r="859" spans="1:11" x14ac:dyDescent="0.3">
      <c r="A859" s="127" t="s">
        <v>78</v>
      </c>
      <c r="B859" s="128" t="s">
        <v>37</v>
      </c>
      <c r="C859" s="128" t="s">
        <v>53</v>
      </c>
      <c r="D859" s="129">
        <v>41579</v>
      </c>
      <c r="E859" s="128">
        <v>11</v>
      </c>
      <c r="F859" s="128" t="s">
        <v>39</v>
      </c>
      <c r="G859" s="128" t="s">
        <v>47</v>
      </c>
      <c r="H859" s="128" t="s">
        <v>62</v>
      </c>
      <c r="I859" s="128" t="s">
        <v>74</v>
      </c>
      <c r="J859" s="131">
        <v>1020345.9299794802</v>
      </c>
      <c r="K859" s="98"/>
    </row>
    <row r="860" spans="1:11" x14ac:dyDescent="0.3">
      <c r="A860" s="132" t="s">
        <v>78</v>
      </c>
      <c r="B860" s="133" t="s">
        <v>37</v>
      </c>
      <c r="C860" s="133" t="s">
        <v>53</v>
      </c>
      <c r="D860" s="134">
        <v>41609</v>
      </c>
      <c r="E860" s="133">
        <v>12</v>
      </c>
      <c r="F860" s="133" t="s">
        <v>39</v>
      </c>
      <c r="G860" s="133" t="s">
        <v>47</v>
      </c>
      <c r="H860" s="133" t="s">
        <v>62</v>
      </c>
      <c r="I860" s="133" t="s">
        <v>74</v>
      </c>
      <c r="J860" s="136">
        <v>756329.43025765126</v>
      </c>
      <c r="K860" s="98"/>
    </row>
    <row r="861" spans="1:11" x14ac:dyDescent="0.3">
      <c r="A861" s="127" t="s">
        <v>78</v>
      </c>
      <c r="B861" s="128" t="s">
        <v>37</v>
      </c>
      <c r="C861" s="128" t="s">
        <v>53</v>
      </c>
      <c r="D861" s="129">
        <v>41640</v>
      </c>
      <c r="E861" s="128">
        <v>1</v>
      </c>
      <c r="F861" s="128" t="s">
        <v>39</v>
      </c>
      <c r="G861" s="128" t="s">
        <v>47</v>
      </c>
      <c r="H861" s="128" t="s">
        <v>62</v>
      </c>
      <c r="I861" s="128" t="s">
        <v>74</v>
      </c>
      <c r="J861" s="131">
        <v>835307.17053299106</v>
      </c>
      <c r="K861" s="98"/>
    </row>
    <row r="862" spans="1:11" x14ac:dyDescent="0.3">
      <c r="A862" s="132" t="s">
        <v>78</v>
      </c>
      <c r="B862" s="133" t="s">
        <v>37</v>
      </c>
      <c r="C862" s="133" t="s">
        <v>53</v>
      </c>
      <c r="D862" s="134">
        <v>41671</v>
      </c>
      <c r="E862" s="133">
        <v>2</v>
      </c>
      <c r="F862" s="133" t="s">
        <v>39</v>
      </c>
      <c r="G862" s="133" t="s">
        <v>47</v>
      </c>
      <c r="H862" s="133" t="s">
        <v>62</v>
      </c>
      <c r="I862" s="133" t="s">
        <v>74</v>
      </c>
      <c r="J862" s="136">
        <v>708560.45670208498</v>
      </c>
      <c r="K862" s="98"/>
    </row>
    <row r="863" spans="1:11" x14ac:dyDescent="0.3">
      <c r="A863" s="127" t="s">
        <v>78</v>
      </c>
      <c r="B863" s="128" t="s">
        <v>37</v>
      </c>
      <c r="C863" s="128" t="s">
        <v>53</v>
      </c>
      <c r="D863" s="129">
        <v>41699</v>
      </c>
      <c r="E863" s="128">
        <v>3</v>
      </c>
      <c r="F863" s="128" t="s">
        <v>39</v>
      </c>
      <c r="G863" s="128" t="s">
        <v>47</v>
      </c>
      <c r="H863" s="128" t="s">
        <v>62</v>
      </c>
      <c r="I863" s="128" t="s">
        <v>74</v>
      </c>
      <c r="J863" s="131">
        <v>961197.10847725498</v>
      </c>
      <c r="K863" s="98"/>
    </row>
    <row r="864" spans="1:11" x14ac:dyDescent="0.3">
      <c r="A864" s="132" t="s">
        <v>78</v>
      </c>
      <c r="B864" s="133" t="s">
        <v>37</v>
      </c>
      <c r="C864" s="133" t="s">
        <v>53</v>
      </c>
      <c r="D864" s="134">
        <v>41730</v>
      </c>
      <c r="E864" s="133">
        <v>4</v>
      </c>
      <c r="F864" s="133" t="s">
        <v>39</v>
      </c>
      <c r="G864" s="133" t="s">
        <v>47</v>
      </c>
      <c r="H864" s="133" t="s">
        <v>62</v>
      </c>
      <c r="I864" s="133" t="s">
        <v>74</v>
      </c>
      <c r="J864" s="136">
        <v>570279.25121684396</v>
      </c>
      <c r="K864" s="98"/>
    </row>
    <row r="865" spans="1:11" x14ac:dyDescent="0.3">
      <c r="A865" s="127" t="s">
        <v>78</v>
      </c>
      <c r="B865" s="128" t="s">
        <v>37</v>
      </c>
      <c r="C865" s="128" t="s">
        <v>53</v>
      </c>
      <c r="D865" s="129">
        <v>41760</v>
      </c>
      <c r="E865" s="128">
        <v>5</v>
      </c>
      <c r="F865" s="128" t="s">
        <v>39</v>
      </c>
      <c r="G865" s="128" t="s">
        <v>47</v>
      </c>
      <c r="H865" s="128" t="s">
        <v>62</v>
      </c>
      <c r="I865" s="128" t="s">
        <v>74</v>
      </c>
      <c r="J865" s="131">
        <v>712090.36311285582</v>
      </c>
      <c r="K865" s="98"/>
    </row>
    <row r="866" spans="1:11" x14ac:dyDescent="0.3">
      <c r="A866" s="132" t="s">
        <v>78</v>
      </c>
      <c r="B866" s="133" t="s">
        <v>37</v>
      </c>
      <c r="C866" s="133" t="s">
        <v>53</v>
      </c>
      <c r="D866" s="134">
        <v>41791</v>
      </c>
      <c r="E866" s="133">
        <v>6</v>
      </c>
      <c r="F866" s="133" t="s">
        <v>39</v>
      </c>
      <c r="G866" s="133" t="s">
        <v>47</v>
      </c>
      <c r="H866" s="133" t="s">
        <v>62</v>
      </c>
      <c r="I866" s="133" t="s">
        <v>74</v>
      </c>
      <c r="J866" s="136">
        <v>1333561.9610866704</v>
      </c>
      <c r="K866" s="98"/>
    </row>
    <row r="867" spans="1:11" x14ac:dyDescent="0.3">
      <c r="A867" s="127" t="s">
        <v>78</v>
      </c>
      <c r="B867" s="128" t="s">
        <v>37</v>
      </c>
      <c r="C867" s="128" t="s">
        <v>53</v>
      </c>
      <c r="D867" s="129">
        <v>41456</v>
      </c>
      <c r="E867" s="128">
        <v>7</v>
      </c>
      <c r="F867" s="128" t="s">
        <v>39</v>
      </c>
      <c r="G867" s="128" t="s">
        <v>47</v>
      </c>
      <c r="H867" s="128" t="s">
        <v>61</v>
      </c>
      <c r="I867" s="128" t="s">
        <v>74</v>
      </c>
      <c r="J867" s="131">
        <v>1205625.4827113249</v>
      </c>
      <c r="K867" s="98"/>
    </row>
    <row r="868" spans="1:11" x14ac:dyDescent="0.3">
      <c r="A868" s="132" t="s">
        <v>78</v>
      </c>
      <c r="B868" s="133" t="s">
        <v>37</v>
      </c>
      <c r="C868" s="133" t="s">
        <v>53</v>
      </c>
      <c r="D868" s="134">
        <v>41487</v>
      </c>
      <c r="E868" s="133">
        <v>8</v>
      </c>
      <c r="F868" s="133" t="s">
        <v>39</v>
      </c>
      <c r="G868" s="133" t="s">
        <v>47</v>
      </c>
      <c r="H868" s="133" t="s">
        <v>61</v>
      </c>
      <c r="I868" s="133" t="s">
        <v>74</v>
      </c>
      <c r="J868" s="136">
        <v>1061002.5545301</v>
      </c>
      <c r="K868" s="98"/>
    </row>
    <row r="869" spans="1:11" x14ac:dyDescent="0.3">
      <c r="A869" s="127" t="s">
        <v>78</v>
      </c>
      <c r="B869" s="128" t="s">
        <v>37</v>
      </c>
      <c r="C869" s="128" t="s">
        <v>53</v>
      </c>
      <c r="D869" s="129">
        <v>41518</v>
      </c>
      <c r="E869" s="128">
        <v>9</v>
      </c>
      <c r="F869" s="128" t="s">
        <v>39</v>
      </c>
      <c r="G869" s="128" t="s">
        <v>47</v>
      </c>
      <c r="H869" s="128" t="s">
        <v>61</v>
      </c>
      <c r="I869" s="128" t="s">
        <v>74</v>
      </c>
      <c r="J869" s="131">
        <v>1277106.2932592249</v>
      </c>
      <c r="K869" s="98"/>
    </row>
    <row r="870" spans="1:11" x14ac:dyDescent="0.3">
      <c r="A870" s="132" t="s">
        <v>78</v>
      </c>
      <c r="B870" s="133" t="s">
        <v>37</v>
      </c>
      <c r="C870" s="133" t="s">
        <v>53</v>
      </c>
      <c r="D870" s="134">
        <v>41548</v>
      </c>
      <c r="E870" s="133">
        <v>10</v>
      </c>
      <c r="F870" s="133" t="s">
        <v>39</v>
      </c>
      <c r="G870" s="133" t="s">
        <v>47</v>
      </c>
      <c r="H870" s="133" t="s">
        <v>61</v>
      </c>
      <c r="I870" s="133" t="s">
        <v>74</v>
      </c>
      <c r="J870" s="136">
        <v>1116349.389116325</v>
      </c>
      <c r="K870" s="98"/>
    </row>
    <row r="871" spans="1:11" x14ac:dyDescent="0.3">
      <c r="A871" s="127" t="s">
        <v>78</v>
      </c>
      <c r="B871" s="128" t="s">
        <v>37</v>
      </c>
      <c r="C871" s="128" t="s">
        <v>53</v>
      </c>
      <c r="D871" s="129">
        <v>41579</v>
      </c>
      <c r="E871" s="128">
        <v>11</v>
      </c>
      <c r="F871" s="128" t="s">
        <v>39</v>
      </c>
      <c r="G871" s="128" t="s">
        <v>47</v>
      </c>
      <c r="H871" s="128" t="s">
        <v>61</v>
      </c>
      <c r="I871" s="128" t="s">
        <v>74</v>
      </c>
      <c r="J871" s="131">
        <v>932858.39093923138</v>
      </c>
      <c r="K871" s="98"/>
    </row>
    <row r="872" spans="1:11" x14ac:dyDescent="0.3">
      <c r="A872" s="132" t="s">
        <v>78</v>
      </c>
      <c r="B872" s="133" t="s">
        <v>37</v>
      </c>
      <c r="C872" s="133" t="s">
        <v>53</v>
      </c>
      <c r="D872" s="134">
        <v>41609</v>
      </c>
      <c r="E872" s="133">
        <v>12</v>
      </c>
      <c r="F872" s="133" t="s">
        <v>39</v>
      </c>
      <c r="G872" s="133" t="s">
        <v>47</v>
      </c>
      <c r="H872" s="133" t="s">
        <v>61</v>
      </c>
      <c r="I872" s="133" t="s">
        <v>74</v>
      </c>
      <c r="J872" s="136">
        <v>739422.19930556254</v>
      </c>
      <c r="K872" s="98"/>
    </row>
    <row r="873" spans="1:11" x14ac:dyDescent="0.3">
      <c r="A873" s="127" t="s">
        <v>78</v>
      </c>
      <c r="B873" s="128" t="s">
        <v>37</v>
      </c>
      <c r="C873" s="128" t="s">
        <v>53</v>
      </c>
      <c r="D873" s="129">
        <v>41640</v>
      </c>
      <c r="E873" s="128">
        <v>1</v>
      </c>
      <c r="F873" s="128" t="s">
        <v>39</v>
      </c>
      <c r="G873" s="128" t="s">
        <v>47</v>
      </c>
      <c r="H873" s="128" t="s">
        <v>61</v>
      </c>
      <c r="I873" s="128" t="s">
        <v>74</v>
      </c>
      <c r="J873" s="131">
        <v>739944.9965933999</v>
      </c>
      <c r="K873" s="98"/>
    </row>
    <row r="874" spans="1:11" x14ac:dyDescent="0.3">
      <c r="A874" s="132" t="s">
        <v>78</v>
      </c>
      <c r="B874" s="133" t="s">
        <v>37</v>
      </c>
      <c r="C874" s="133" t="s">
        <v>53</v>
      </c>
      <c r="D874" s="134">
        <v>41671</v>
      </c>
      <c r="E874" s="133">
        <v>2</v>
      </c>
      <c r="F874" s="133" t="s">
        <v>39</v>
      </c>
      <c r="G874" s="133" t="s">
        <v>47</v>
      </c>
      <c r="H874" s="133" t="s">
        <v>61</v>
      </c>
      <c r="I874" s="133" t="s">
        <v>74</v>
      </c>
      <c r="J874" s="136">
        <v>666405.86063951231</v>
      </c>
      <c r="K874" s="98"/>
    </row>
    <row r="875" spans="1:11" x14ac:dyDescent="0.3">
      <c r="A875" s="127" t="s">
        <v>78</v>
      </c>
      <c r="B875" s="128" t="s">
        <v>37</v>
      </c>
      <c r="C875" s="128" t="s">
        <v>53</v>
      </c>
      <c r="D875" s="129">
        <v>41699</v>
      </c>
      <c r="E875" s="128">
        <v>3</v>
      </c>
      <c r="F875" s="128" t="s">
        <v>39</v>
      </c>
      <c r="G875" s="128" t="s">
        <v>47</v>
      </c>
      <c r="H875" s="128" t="s">
        <v>61</v>
      </c>
      <c r="I875" s="128" t="s">
        <v>74</v>
      </c>
      <c r="J875" s="131">
        <v>964934.72717118752</v>
      </c>
      <c r="K875" s="98"/>
    </row>
    <row r="876" spans="1:11" x14ac:dyDescent="0.3">
      <c r="A876" s="132" t="s">
        <v>78</v>
      </c>
      <c r="B876" s="133" t="s">
        <v>37</v>
      </c>
      <c r="C876" s="133" t="s">
        <v>53</v>
      </c>
      <c r="D876" s="134">
        <v>41730</v>
      </c>
      <c r="E876" s="133">
        <v>4</v>
      </c>
      <c r="F876" s="133" t="s">
        <v>39</v>
      </c>
      <c r="G876" s="133" t="s">
        <v>47</v>
      </c>
      <c r="H876" s="133" t="s">
        <v>61</v>
      </c>
      <c r="I876" s="133" t="s">
        <v>74</v>
      </c>
      <c r="J876" s="136">
        <v>541033.23140099994</v>
      </c>
      <c r="K876" s="98"/>
    </row>
    <row r="877" spans="1:11" x14ac:dyDescent="0.3">
      <c r="A877" s="127" t="s">
        <v>78</v>
      </c>
      <c r="B877" s="128" t="s">
        <v>37</v>
      </c>
      <c r="C877" s="128" t="s">
        <v>53</v>
      </c>
      <c r="D877" s="129">
        <v>41760</v>
      </c>
      <c r="E877" s="128">
        <v>5</v>
      </c>
      <c r="F877" s="128" t="s">
        <v>39</v>
      </c>
      <c r="G877" s="128" t="s">
        <v>47</v>
      </c>
      <c r="H877" s="128" t="s">
        <v>61</v>
      </c>
      <c r="I877" s="128" t="s">
        <v>74</v>
      </c>
      <c r="J877" s="131">
        <v>654984.60439717479</v>
      </c>
      <c r="K877" s="98"/>
    </row>
    <row r="878" spans="1:11" x14ac:dyDescent="0.3">
      <c r="A878" s="132" t="s">
        <v>78</v>
      </c>
      <c r="B878" s="133" t="s">
        <v>37</v>
      </c>
      <c r="C878" s="133" t="s">
        <v>53</v>
      </c>
      <c r="D878" s="134">
        <v>41791</v>
      </c>
      <c r="E878" s="133">
        <v>6</v>
      </c>
      <c r="F878" s="133" t="s">
        <v>39</v>
      </c>
      <c r="G878" s="133" t="s">
        <v>47</v>
      </c>
      <c r="H878" s="133" t="s">
        <v>61</v>
      </c>
      <c r="I878" s="133" t="s">
        <v>74</v>
      </c>
      <c r="J878" s="136">
        <v>1109316.9805072877</v>
      </c>
      <c r="K878" s="98"/>
    </row>
    <row r="879" spans="1:11" x14ac:dyDescent="0.3">
      <c r="A879" s="127" t="s">
        <v>78</v>
      </c>
      <c r="B879" s="128" t="s">
        <v>37</v>
      </c>
      <c r="C879" s="128" t="s">
        <v>53</v>
      </c>
      <c r="D879" s="129">
        <v>41456</v>
      </c>
      <c r="E879" s="128">
        <v>7</v>
      </c>
      <c r="F879" s="128" t="s">
        <v>39</v>
      </c>
      <c r="G879" s="128" t="s">
        <v>45</v>
      </c>
      <c r="H879" s="128" t="s">
        <v>58</v>
      </c>
      <c r="I879" s="128" t="s">
        <v>74</v>
      </c>
      <c r="J879" s="131">
        <v>1134491.3172698508</v>
      </c>
      <c r="K879" s="98"/>
    </row>
    <row r="880" spans="1:11" x14ac:dyDescent="0.3">
      <c r="A880" s="132" t="s">
        <v>78</v>
      </c>
      <c r="B880" s="133" t="s">
        <v>37</v>
      </c>
      <c r="C880" s="133" t="s">
        <v>53</v>
      </c>
      <c r="D880" s="134">
        <v>41487</v>
      </c>
      <c r="E880" s="133">
        <v>8</v>
      </c>
      <c r="F880" s="133" t="s">
        <v>39</v>
      </c>
      <c r="G880" s="133" t="s">
        <v>45</v>
      </c>
      <c r="H880" s="133" t="s">
        <v>58</v>
      </c>
      <c r="I880" s="133" t="s">
        <v>74</v>
      </c>
      <c r="J880" s="136">
        <v>806940.19684530701</v>
      </c>
      <c r="K880" s="98"/>
    </row>
    <row r="881" spans="1:11" x14ac:dyDescent="0.3">
      <c r="A881" s="127" t="s">
        <v>78</v>
      </c>
      <c r="B881" s="128" t="s">
        <v>37</v>
      </c>
      <c r="C881" s="128" t="s">
        <v>53</v>
      </c>
      <c r="D881" s="129">
        <v>41518</v>
      </c>
      <c r="E881" s="128">
        <v>9</v>
      </c>
      <c r="F881" s="128" t="s">
        <v>39</v>
      </c>
      <c r="G881" s="128" t="s">
        <v>45</v>
      </c>
      <c r="H881" s="128" t="s">
        <v>58</v>
      </c>
      <c r="I881" s="128" t="s">
        <v>74</v>
      </c>
      <c r="J881" s="131">
        <v>1151592.8767951606</v>
      </c>
      <c r="K881" s="98"/>
    </row>
    <row r="882" spans="1:11" x14ac:dyDescent="0.3">
      <c r="A882" s="132" t="s">
        <v>78</v>
      </c>
      <c r="B882" s="133" t="s">
        <v>37</v>
      </c>
      <c r="C882" s="133" t="s">
        <v>53</v>
      </c>
      <c r="D882" s="134">
        <v>41548</v>
      </c>
      <c r="E882" s="133">
        <v>10</v>
      </c>
      <c r="F882" s="133" t="s">
        <v>39</v>
      </c>
      <c r="G882" s="133" t="s">
        <v>45</v>
      </c>
      <c r="H882" s="133" t="s">
        <v>58</v>
      </c>
      <c r="I882" s="133" t="s">
        <v>74</v>
      </c>
      <c r="J882" s="136">
        <v>953018.83364781574</v>
      </c>
      <c r="K882" s="98"/>
    </row>
    <row r="883" spans="1:11" x14ac:dyDescent="0.3">
      <c r="A883" s="127" t="s">
        <v>78</v>
      </c>
      <c r="B883" s="128" t="s">
        <v>37</v>
      </c>
      <c r="C883" s="128" t="s">
        <v>53</v>
      </c>
      <c r="D883" s="129">
        <v>41579</v>
      </c>
      <c r="E883" s="128">
        <v>11</v>
      </c>
      <c r="F883" s="128" t="s">
        <v>39</v>
      </c>
      <c r="G883" s="128" t="s">
        <v>45</v>
      </c>
      <c r="H883" s="128" t="s">
        <v>58</v>
      </c>
      <c r="I883" s="128" t="s">
        <v>74</v>
      </c>
      <c r="J883" s="131">
        <v>850734.32784846472</v>
      </c>
      <c r="K883" s="98"/>
    </row>
    <row r="884" spans="1:11" x14ac:dyDescent="0.3">
      <c r="A884" s="132" t="s">
        <v>78</v>
      </c>
      <c r="B884" s="133" t="s">
        <v>37</v>
      </c>
      <c r="C884" s="133" t="s">
        <v>53</v>
      </c>
      <c r="D884" s="134">
        <v>41609</v>
      </c>
      <c r="E884" s="133">
        <v>12</v>
      </c>
      <c r="F884" s="133" t="s">
        <v>39</v>
      </c>
      <c r="G884" s="133" t="s">
        <v>45</v>
      </c>
      <c r="H884" s="133" t="s">
        <v>58</v>
      </c>
      <c r="I884" s="133" t="s">
        <v>74</v>
      </c>
      <c r="J884" s="136">
        <v>590304.384267507</v>
      </c>
      <c r="K884" s="98"/>
    </row>
    <row r="885" spans="1:11" x14ac:dyDescent="0.3">
      <c r="A885" s="127" t="s">
        <v>78</v>
      </c>
      <c r="B885" s="128" t="s">
        <v>37</v>
      </c>
      <c r="C885" s="128" t="s">
        <v>53</v>
      </c>
      <c r="D885" s="129">
        <v>41640</v>
      </c>
      <c r="E885" s="128">
        <v>1</v>
      </c>
      <c r="F885" s="128" t="s">
        <v>39</v>
      </c>
      <c r="G885" s="128" t="s">
        <v>45</v>
      </c>
      <c r="H885" s="128" t="s">
        <v>58</v>
      </c>
      <c r="I885" s="128" t="s">
        <v>74</v>
      </c>
      <c r="J885" s="131">
        <v>639047.64173065918</v>
      </c>
      <c r="K885" s="98"/>
    </row>
    <row r="886" spans="1:11" x14ac:dyDescent="0.3">
      <c r="A886" s="132" t="s">
        <v>78</v>
      </c>
      <c r="B886" s="133" t="s">
        <v>37</v>
      </c>
      <c r="C886" s="133" t="s">
        <v>53</v>
      </c>
      <c r="D886" s="134">
        <v>41671</v>
      </c>
      <c r="E886" s="133">
        <v>2</v>
      </c>
      <c r="F886" s="133" t="s">
        <v>39</v>
      </c>
      <c r="G886" s="133" t="s">
        <v>45</v>
      </c>
      <c r="H886" s="133" t="s">
        <v>58</v>
      </c>
      <c r="I886" s="133" t="s">
        <v>74</v>
      </c>
      <c r="J886" s="136">
        <v>600791.0408000747</v>
      </c>
      <c r="K886" s="98"/>
    </row>
    <row r="887" spans="1:11" x14ac:dyDescent="0.3">
      <c r="A887" s="127" t="s">
        <v>78</v>
      </c>
      <c r="B887" s="128" t="s">
        <v>37</v>
      </c>
      <c r="C887" s="128" t="s">
        <v>53</v>
      </c>
      <c r="D887" s="129">
        <v>41699</v>
      </c>
      <c r="E887" s="128">
        <v>3</v>
      </c>
      <c r="F887" s="128" t="s">
        <v>39</v>
      </c>
      <c r="G887" s="128" t="s">
        <v>45</v>
      </c>
      <c r="H887" s="128" t="s">
        <v>58</v>
      </c>
      <c r="I887" s="128" t="s">
        <v>74</v>
      </c>
      <c r="J887" s="131">
        <v>765760.35752283596</v>
      </c>
      <c r="K887" s="98"/>
    </row>
    <row r="888" spans="1:11" x14ac:dyDescent="0.3">
      <c r="A888" s="132" t="s">
        <v>78</v>
      </c>
      <c r="B888" s="133" t="s">
        <v>37</v>
      </c>
      <c r="C888" s="133" t="s">
        <v>53</v>
      </c>
      <c r="D888" s="134">
        <v>41730</v>
      </c>
      <c r="E888" s="133">
        <v>4</v>
      </c>
      <c r="F888" s="133" t="s">
        <v>39</v>
      </c>
      <c r="G888" s="133" t="s">
        <v>45</v>
      </c>
      <c r="H888" s="133" t="s">
        <v>58</v>
      </c>
      <c r="I888" s="133" t="s">
        <v>74</v>
      </c>
      <c r="J888" s="136">
        <v>429847.5775628736</v>
      </c>
      <c r="K888" s="98"/>
    </row>
    <row r="889" spans="1:11" x14ac:dyDescent="0.3">
      <c r="A889" s="127" t="s">
        <v>78</v>
      </c>
      <c r="B889" s="128" t="s">
        <v>37</v>
      </c>
      <c r="C889" s="128" t="s">
        <v>53</v>
      </c>
      <c r="D889" s="129">
        <v>41760</v>
      </c>
      <c r="E889" s="128">
        <v>5</v>
      </c>
      <c r="F889" s="128" t="s">
        <v>39</v>
      </c>
      <c r="G889" s="128" t="s">
        <v>45</v>
      </c>
      <c r="H889" s="128" t="s">
        <v>58</v>
      </c>
      <c r="I889" s="128" t="s">
        <v>74</v>
      </c>
      <c r="J889" s="131">
        <v>575910.80906214949</v>
      </c>
      <c r="K889" s="98"/>
    </row>
    <row r="890" spans="1:11" x14ac:dyDescent="0.3">
      <c r="A890" s="132" t="s">
        <v>78</v>
      </c>
      <c r="B890" s="133" t="s">
        <v>37</v>
      </c>
      <c r="C890" s="133" t="s">
        <v>53</v>
      </c>
      <c r="D890" s="134">
        <v>41791</v>
      </c>
      <c r="E890" s="133">
        <v>6</v>
      </c>
      <c r="F890" s="133" t="s">
        <v>39</v>
      </c>
      <c r="G890" s="133" t="s">
        <v>45</v>
      </c>
      <c r="H890" s="133" t="s">
        <v>58</v>
      </c>
      <c r="I890" s="133" t="s">
        <v>74</v>
      </c>
      <c r="J890" s="136">
        <v>978906.42835815961</v>
      </c>
      <c r="K890" s="98"/>
    </row>
    <row r="891" spans="1:11" x14ac:dyDescent="0.3">
      <c r="A891" s="127" t="s">
        <v>78</v>
      </c>
      <c r="B891" s="128" t="s">
        <v>37</v>
      </c>
      <c r="C891" s="128" t="s">
        <v>53</v>
      </c>
      <c r="D891" s="129">
        <v>41456</v>
      </c>
      <c r="E891" s="128">
        <v>7</v>
      </c>
      <c r="F891" s="128" t="s">
        <v>39</v>
      </c>
      <c r="G891" s="128" t="s">
        <v>45</v>
      </c>
      <c r="H891" s="128" t="s">
        <v>60</v>
      </c>
      <c r="I891" s="128" t="s">
        <v>74</v>
      </c>
      <c r="J891" s="131">
        <v>255350.32112459998</v>
      </c>
      <c r="K891" s="98"/>
    </row>
    <row r="892" spans="1:11" x14ac:dyDescent="0.3">
      <c r="A892" s="132" t="s">
        <v>78</v>
      </c>
      <c r="B892" s="133" t="s">
        <v>37</v>
      </c>
      <c r="C892" s="133" t="s">
        <v>53</v>
      </c>
      <c r="D892" s="134">
        <v>41487</v>
      </c>
      <c r="E892" s="133">
        <v>8</v>
      </c>
      <c r="F892" s="133" t="s">
        <v>39</v>
      </c>
      <c r="G892" s="133" t="s">
        <v>45</v>
      </c>
      <c r="H892" s="133" t="s">
        <v>60</v>
      </c>
      <c r="I892" s="133" t="s">
        <v>74</v>
      </c>
      <c r="J892" s="136">
        <v>189875.20710716999</v>
      </c>
      <c r="K892" s="98"/>
    </row>
    <row r="893" spans="1:11" x14ac:dyDescent="0.3">
      <c r="A893" s="127" t="s">
        <v>78</v>
      </c>
      <c r="B893" s="128" t="s">
        <v>37</v>
      </c>
      <c r="C893" s="128" t="s">
        <v>53</v>
      </c>
      <c r="D893" s="129">
        <v>41518</v>
      </c>
      <c r="E893" s="128">
        <v>9</v>
      </c>
      <c r="F893" s="128" t="s">
        <v>39</v>
      </c>
      <c r="G893" s="128" t="s">
        <v>45</v>
      </c>
      <c r="H893" s="128" t="s">
        <v>60</v>
      </c>
      <c r="I893" s="128" t="s">
        <v>74</v>
      </c>
      <c r="J893" s="131">
        <v>252931.19233882497</v>
      </c>
      <c r="K893" s="98"/>
    </row>
    <row r="894" spans="1:11" x14ac:dyDescent="0.3">
      <c r="A894" s="132" t="s">
        <v>78</v>
      </c>
      <c r="B894" s="133" t="s">
        <v>37</v>
      </c>
      <c r="C894" s="133" t="s">
        <v>53</v>
      </c>
      <c r="D894" s="134">
        <v>41548</v>
      </c>
      <c r="E894" s="133">
        <v>10</v>
      </c>
      <c r="F894" s="133" t="s">
        <v>39</v>
      </c>
      <c r="G894" s="133" t="s">
        <v>45</v>
      </c>
      <c r="H894" s="133" t="s">
        <v>60</v>
      </c>
      <c r="I894" s="133" t="s">
        <v>74</v>
      </c>
      <c r="J894" s="136">
        <v>214527.58832758496</v>
      </c>
      <c r="K894" s="98"/>
    </row>
    <row r="895" spans="1:11" x14ac:dyDescent="0.3">
      <c r="A895" s="127" t="s">
        <v>78</v>
      </c>
      <c r="B895" s="128" t="s">
        <v>37</v>
      </c>
      <c r="C895" s="128" t="s">
        <v>53</v>
      </c>
      <c r="D895" s="129">
        <v>41579</v>
      </c>
      <c r="E895" s="128">
        <v>11</v>
      </c>
      <c r="F895" s="128" t="s">
        <v>39</v>
      </c>
      <c r="G895" s="128" t="s">
        <v>45</v>
      </c>
      <c r="H895" s="128" t="s">
        <v>60</v>
      </c>
      <c r="I895" s="128" t="s">
        <v>74</v>
      </c>
      <c r="J895" s="131">
        <v>192844.29660985127</v>
      </c>
      <c r="K895" s="98"/>
    </row>
    <row r="896" spans="1:11" x14ac:dyDescent="0.3">
      <c r="A896" s="132" t="s">
        <v>78</v>
      </c>
      <c r="B896" s="133" t="s">
        <v>37</v>
      </c>
      <c r="C896" s="133" t="s">
        <v>53</v>
      </c>
      <c r="D896" s="134">
        <v>41609</v>
      </c>
      <c r="E896" s="133">
        <v>12</v>
      </c>
      <c r="F896" s="133" t="s">
        <v>39</v>
      </c>
      <c r="G896" s="133" t="s">
        <v>45</v>
      </c>
      <c r="H896" s="133" t="s">
        <v>60</v>
      </c>
      <c r="I896" s="133" t="s">
        <v>74</v>
      </c>
      <c r="J896" s="136">
        <v>142400.85841800002</v>
      </c>
      <c r="K896" s="98"/>
    </row>
    <row r="897" spans="1:11" x14ac:dyDescent="0.3">
      <c r="A897" s="127" t="s">
        <v>78</v>
      </c>
      <c r="B897" s="128" t="s">
        <v>37</v>
      </c>
      <c r="C897" s="128" t="s">
        <v>53</v>
      </c>
      <c r="D897" s="129">
        <v>41640</v>
      </c>
      <c r="E897" s="128">
        <v>1</v>
      </c>
      <c r="F897" s="128" t="s">
        <v>39</v>
      </c>
      <c r="G897" s="128" t="s">
        <v>45</v>
      </c>
      <c r="H897" s="128" t="s">
        <v>60</v>
      </c>
      <c r="I897" s="128" t="s">
        <v>74</v>
      </c>
      <c r="J897" s="131">
        <v>142333.66162723501</v>
      </c>
      <c r="K897" s="98"/>
    </row>
    <row r="898" spans="1:11" x14ac:dyDescent="0.3">
      <c r="A898" s="132" t="s">
        <v>78</v>
      </c>
      <c r="B898" s="133" t="s">
        <v>37</v>
      </c>
      <c r="C898" s="133" t="s">
        <v>53</v>
      </c>
      <c r="D898" s="134">
        <v>41671</v>
      </c>
      <c r="E898" s="133">
        <v>2</v>
      </c>
      <c r="F898" s="133" t="s">
        <v>39</v>
      </c>
      <c r="G898" s="133" t="s">
        <v>45</v>
      </c>
      <c r="H898" s="133" t="s">
        <v>60</v>
      </c>
      <c r="I898" s="133" t="s">
        <v>74</v>
      </c>
      <c r="J898" s="136">
        <v>133057.43558932497</v>
      </c>
      <c r="K898" s="98"/>
    </row>
    <row r="899" spans="1:11" x14ac:dyDescent="0.3">
      <c r="A899" s="127" t="s">
        <v>78</v>
      </c>
      <c r="B899" s="128" t="s">
        <v>37</v>
      </c>
      <c r="C899" s="128" t="s">
        <v>53</v>
      </c>
      <c r="D899" s="129">
        <v>41699</v>
      </c>
      <c r="E899" s="128">
        <v>3</v>
      </c>
      <c r="F899" s="128" t="s">
        <v>39</v>
      </c>
      <c r="G899" s="128" t="s">
        <v>45</v>
      </c>
      <c r="H899" s="128" t="s">
        <v>60</v>
      </c>
      <c r="I899" s="128" t="s">
        <v>74</v>
      </c>
      <c r="J899" s="131">
        <v>182458.70267756627</v>
      </c>
      <c r="K899" s="98"/>
    </row>
    <row r="900" spans="1:11" x14ac:dyDescent="0.3">
      <c r="A900" s="132" t="s">
        <v>78</v>
      </c>
      <c r="B900" s="133" t="s">
        <v>37</v>
      </c>
      <c r="C900" s="133" t="s">
        <v>53</v>
      </c>
      <c r="D900" s="134">
        <v>41730</v>
      </c>
      <c r="E900" s="133">
        <v>4</v>
      </c>
      <c r="F900" s="133" t="s">
        <v>39</v>
      </c>
      <c r="G900" s="133" t="s">
        <v>45</v>
      </c>
      <c r="H900" s="133" t="s">
        <v>60</v>
      </c>
      <c r="I900" s="133" t="s">
        <v>74</v>
      </c>
      <c r="J900" s="136">
        <v>104660.20871123999</v>
      </c>
      <c r="K900" s="98"/>
    </row>
    <row r="901" spans="1:11" x14ac:dyDescent="0.3">
      <c r="A901" s="127" t="s">
        <v>78</v>
      </c>
      <c r="B901" s="128" t="s">
        <v>37</v>
      </c>
      <c r="C901" s="128" t="s">
        <v>53</v>
      </c>
      <c r="D901" s="129">
        <v>41760</v>
      </c>
      <c r="E901" s="128">
        <v>5</v>
      </c>
      <c r="F901" s="128" t="s">
        <v>39</v>
      </c>
      <c r="G901" s="128" t="s">
        <v>45</v>
      </c>
      <c r="H901" s="128" t="s">
        <v>60</v>
      </c>
      <c r="I901" s="128" t="s">
        <v>74</v>
      </c>
      <c r="J901" s="131">
        <v>126430.43769056996</v>
      </c>
      <c r="K901" s="98"/>
    </row>
    <row r="902" spans="1:11" x14ac:dyDescent="0.3">
      <c r="A902" s="132" t="s">
        <v>78</v>
      </c>
      <c r="B902" s="133" t="s">
        <v>37</v>
      </c>
      <c r="C902" s="133" t="s">
        <v>53</v>
      </c>
      <c r="D902" s="134">
        <v>41791</v>
      </c>
      <c r="E902" s="133">
        <v>6</v>
      </c>
      <c r="F902" s="133" t="s">
        <v>39</v>
      </c>
      <c r="G902" s="133" t="s">
        <v>45</v>
      </c>
      <c r="H902" s="133" t="s">
        <v>60</v>
      </c>
      <c r="I902" s="133" t="s">
        <v>74</v>
      </c>
      <c r="J902" s="136">
        <v>230359.10681218505</v>
      </c>
      <c r="K902" s="98"/>
    </row>
    <row r="903" spans="1:11" x14ac:dyDescent="0.3">
      <c r="A903" s="127" t="s">
        <v>78</v>
      </c>
      <c r="B903" s="128" t="s">
        <v>37</v>
      </c>
      <c r="C903" s="128" t="s">
        <v>53</v>
      </c>
      <c r="D903" s="129">
        <v>41456</v>
      </c>
      <c r="E903" s="128">
        <v>7</v>
      </c>
      <c r="F903" s="128" t="s">
        <v>39</v>
      </c>
      <c r="G903" s="128" t="s">
        <v>45</v>
      </c>
      <c r="H903" s="128" t="s">
        <v>59</v>
      </c>
      <c r="I903" s="128" t="s">
        <v>74</v>
      </c>
      <c r="J903" s="131">
        <v>660756.15261022374</v>
      </c>
      <c r="K903" s="98"/>
    </row>
    <row r="904" spans="1:11" x14ac:dyDescent="0.3">
      <c r="A904" s="132" t="s">
        <v>78</v>
      </c>
      <c r="B904" s="133" t="s">
        <v>37</v>
      </c>
      <c r="C904" s="133" t="s">
        <v>53</v>
      </c>
      <c r="D904" s="134">
        <v>41487</v>
      </c>
      <c r="E904" s="133">
        <v>8</v>
      </c>
      <c r="F904" s="133" t="s">
        <v>39</v>
      </c>
      <c r="G904" s="133" t="s">
        <v>45</v>
      </c>
      <c r="H904" s="133" t="s">
        <v>59</v>
      </c>
      <c r="I904" s="133" t="s">
        <v>74</v>
      </c>
      <c r="J904" s="136">
        <v>529683.55044249841</v>
      </c>
      <c r="K904" s="98"/>
    </row>
    <row r="905" spans="1:11" x14ac:dyDescent="0.3">
      <c r="A905" s="127" t="s">
        <v>78</v>
      </c>
      <c r="B905" s="128" t="s">
        <v>37</v>
      </c>
      <c r="C905" s="128" t="s">
        <v>53</v>
      </c>
      <c r="D905" s="129">
        <v>41518</v>
      </c>
      <c r="E905" s="128">
        <v>9</v>
      </c>
      <c r="F905" s="128" t="s">
        <v>39</v>
      </c>
      <c r="G905" s="128" t="s">
        <v>45</v>
      </c>
      <c r="H905" s="128" t="s">
        <v>59</v>
      </c>
      <c r="I905" s="128" t="s">
        <v>74</v>
      </c>
      <c r="J905" s="131">
        <v>672443.49046857841</v>
      </c>
      <c r="K905" s="98"/>
    </row>
    <row r="906" spans="1:11" x14ac:dyDescent="0.3">
      <c r="A906" s="132" t="s">
        <v>78</v>
      </c>
      <c r="B906" s="133" t="s">
        <v>37</v>
      </c>
      <c r="C906" s="133" t="s">
        <v>53</v>
      </c>
      <c r="D906" s="134">
        <v>41548</v>
      </c>
      <c r="E906" s="133">
        <v>10</v>
      </c>
      <c r="F906" s="133" t="s">
        <v>39</v>
      </c>
      <c r="G906" s="133" t="s">
        <v>45</v>
      </c>
      <c r="H906" s="133" t="s">
        <v>59</v>
      </c>
      <c r="I906" s="133" t="s">
        <v>74</v>
      </c>
      <c r="J906" s="136">
        <v>585948.31082732871</v>
      </c>
      <c r="K906" s="98"/>
    </row>
    <row r="907" spans="1:11" x14ac:dyDescent="0.3">
      <c r="A907" s="127" t="s">
        <v>78</v>
      </c>
      <c r="B907" s="128" t="s">
        <v>37</v>
      </c>
      <c r="C907" s="128" t="s">
        <v>53</v>
      </c>
      <c r="D907" s="129">
        <v>41579</v>
      </c>
      <c r="E907" s="128">
        <v>11</v>
      </c>
      <c r="F907" s="128" t="s">
        <v>39</v>
      </c>
      <c r="G907" s="128" t="s">
        <v>45</v>
      </c>
      <c r="H907" s="128" t="s">
        <v>59</v>
      </c>
      <c r="I907" s="128" t="s">
        <v>74</v>
      </c>
      <c r="J907" s="131">
        <v>504468.75421239575</v>
      </c>
      <c r="K907" s="98"/>
    </row>
    <row r="908" spans="1:11" x14ac:dyDescent="0.3">
      <c r="A908" s="132" t="s">
        <v>78</v>
      </c>
      <c r="B908" s="133" t="s">
        <v>37</v>
      </c>
      <c r="C908" s="133" t="s">
        <v>53</v>
      </c>
      <c r="D908" s="134">
        <v>41609</v>
      </c>
      <c r="E908" s="133">
        <v>12</v>
      </c>
      <c r="F908" s="133" t="s">
        <v>39</v>
      </c>
      <c r="G908" s="133" t="s">
        <v>45</v>
      </c>
      <c r="H908" s="133" t="s">
        <v>59</v>
      </c>
      <c r="I908" s="133" t="s">
        <v>74</v>
      </c>
      <c r="J908" s="136">
        <v>378359.08081662602</v>
      </c>
      <c r="K908" s="98"/>
    </row>
    <row r="909" spans="1:11" x14ac:dyDescent="0.3">
      <c r="A909" s="127" t="s">
        <v>78</v>
      </c>
      <c r="B909" s="128" t="s">
        <v>37</v>
      </c>
      <c r="C909" s="128" t="s">
        <v>53</v>
      </c>
      <c r="D909" s="129">
        <v>41640</v>
      </c>
      <c r="E909" s="128">
        <v>1</v>
      </c>
      <c r="F909" s="128" t="s">
        <v>39</v>
      </c>
      <c r="G909" s="128" t="s">
        <v>45</v>
      </c>
      <c r="H909" s="128" t="s">
        <v>59</v>
      </c>
      <c r="I909" s="128" t="s">
        <v>74</v>
      </c>
      <c r="J909" s="131">
        <v>395823.36873278162</v>
      </c>
      <c r="K909" s="98"/>
    </row>
    <row r="910" spans="1:11" x14ac:dyDescent="0.3">
      <c r="A910" s="132" t="s">
        <v>78</v>
      </c>
      <c r="B910" s="133" t="s">
        <v>37</v>
      </c>
      <c r="C910" s="133" t="s">
        <v>53</v>
      </c>
      <c r="D910" s="134">
        <v>41671</v>
      </c>
      <c r="E910" s="133">
        <v>2</v>
      </c>
      <c r="F910" s="133" t="s">
        <v>39</v>
      </c>
      <c r="G910" s="133" t="s">
        <v>45</v>
      </c>
      <c r="H910" s="133" t="s">
        <v>59</v>
      </c>
      <c r="I910" s="133" t="s">
        <v>74</v>
      </c>
      <c r="J910" s="136">
        <v>329884.52262346615</v>
      </c>
      <c r="K910" s="98"/>
    </row>
    <row r="911" spans="1:11" x14ac:dyDescent="0.3">
      <c r="A911" s="127" t="s">
        <v>78</v>
      </c>
      <c r="B911" s="128" t="s">
        <v>37</v>
      </c>
      <c r="C911" s="128" t="s">
        <v>53</v>
      </c>
      <c r="D911" s="129">
        <v>41699</v>
      </c>
      <c r="E911" s="128">
        <v>3</v>
      </c>
      <c r="F911" s="128" t="s">
        <v>39</v>
      </c>
      <c r="G911" s="128" t="s">
        <v>45</v>
      </c>
      <c r="H911" s="128" t="s">
        <v>59</v>
      </c>
      <c r="I911" s="128" t="s">
        <v>74</v>
      </c>
      <c r="J911" s="131">
        <v>446578.08277619159</v>
      </c>
      <c r="K911" s="98"/>
    </row>
    <row r="912" spans="1:11" x14ac:dyDescent="0.3">
      <c r="A912" s="132" t="s">
        <v>78</v>
      </c>
      <c r="B912" s="133" t="s">
        <v>37</v>
      </c>
      <c r="C912" s="133" t="s">
        <v>53</v>
      </c>
      <c r="D912" s="134">
        <v>41730</v>
      </c>
      <c r="E912" s="133">
        <v>4</v>
      </c>
      <c r="F912" s="133" t="s">
        <v>39</v>
      </c>
      <c r="G912" s="133" t="s">
        <v>45</v>
      </c>
      <c r="H912" s="133" t="s">
        <v>59</v>
      </c>
      <c r="I912" s="133" t="s">
        <v>74</v>
      </c>
      <c r="J912" s="136">
        <v>255084.77622429357</v>
      </c>
      <c r="K912" s="98"/>
    </row>
    <row r="913" spans="1:11" x14ac:dyDescent="0.3">
      <c r="A913" s="127" t="s">
        <v>78</v>
      </c>
      <c r="B913" s="128" t="s">
        <v>37</v>
      </c>
      <c r="C913" s="128" t="s">
        <v>53</v>
      </c>
      <c r="D913" s="129">
        <v>41760</v>
      </c>
      <c r="E913" s="128">
        <v>5</v>
      </c>
      <c r="F913" s="128" t="s">
        <v>39</v>
      </c>
      <c r="G913" s="128" t="s">
        <v>45</v>
      </c>
      <c r="H913" s="128" t="s">
        <v>59</v>
      </c>
      <c r="I913" s="128" t="s">
        <v>74</v>
      </c>
      <c r="J913" s="131">
        <v>307417.20946522552</v>
      </c>
      <c r="K913" s="98"/>
    </row>
    <row r="914" spans="1:11" x14ac:dyDescent="0.3">
      <c r="A914" s="132" t="s">
        <v>78</v>
      </c>
      <c r="B914" s="133" t="s">
        <v>37</v>
      </c>
      <c r="C914" s="133" t="s">
        <v>53</v>
      </c>
      <c r="D914" s="134">
        <v>41791</v>
      </c>
      <c r="E914" s="133">
        <v>6</v>
      </c>
      <c r="F914" s="133" t="s">
        <v>39</v>
      </c>
      <c r="G914" s="133" t="s">
        <v>45</v>
      </c>
      <c r="H914" s="133" t="s">
        <v>59</v>
      </c>
      <c r="I914" s="133" t="s">
        <v>74</v>
      </c>
      <c r="J914" s="136">
        <v>612277.97873185331</v>
      </c>
      <c r="K914" s="98"/>
    </row>
    <row r="915" spans="1:11" x14ac:dyDescent="0.3">
      <c r="A915" s="127" t="s">
        <v>78</v>
      </c>
      <c r="B915" s="128" t="s">
        <v>37</v>
      </c>
      <c r="C915" s="128" t="s">
        <v>53</v>
      </c>
      <c r="D915" s="129">
        <v>41456</v>
      </c>
      <c r="E915" s="128">
        <v>7</v>
      </c>
      <c r="F915" s="128" t="s">
        <v>39</v>
      </c>
      <c r="G915" s="128" t="s">
        <v>45</v>
      </c>
      <c r="H915" s="128" t="s">
        <v>57</v>
      </c>
      <c r="I915" s="128" t="s">
        <v>74</v>
      </c>
      <c r="J915" s="131">
        <v>204001.78430538269</v>
      </c>
      <c r="K915" s="98"/>
    </row>
    <row r="916" spans="1:11" x14ac:dyDescent="0.3">
      <c r="A916" s="132" t="s">
        <v>78</v>
      </c>
      <c r="B916" s="133" t="s">
        <v>37</v>
      </c>
      <c r="C916" s="133" t="s">
        <v>53</v>
      </c>
      <c r="D916" s="134">
        <v>41487</v>
      </c>
      <c r="E916" s="133">
        <v>8</v>
      </c>
      <c r="F916" s="133" t="s">
        <v>39</v>
      </c>
      <c r="G916" s="133" t="s">
        <v>45</v>
      </c>
      <c r="H916" s="133" t="s">
        <v>57</v>
      </c>
      <c r="I916" s="133" t="s">
        <v>74</v>
      </c>
      <c r="J916" s="136">
        <v>156736.8476459604</v>
      </c>
      <c r="K916" s="98"/>
    </row>
    <row r="917" spans="1:11" x14ac:dyDescent="0.3">
      <c r="A917" s="127" t="s">
        <v>78</v>
      </c>
      <c r="B917" s="128" t="s">
        <v>37</v>
      </c>
      <c r="C917" s="128" t="s">
        <v>53</v>
      </c>
      <c r="D917" s="129">
        <v>41518</v>
      </c>
      <c r="E917" s="128">
        <v>9</v>
      </c>
      <c r="F917" s="128" t="s">
        <v>39</v>
      </c>
      <c r="G917" s="128" t="s">
        <v>45</v>
      </c>
      <c r="H917" s="128" t="s">
        <v>57</v>
      </c>
      <c r="I917" s="128" t="s">
        <v>74</v>
      </c>
      <c r="J917" s="131">
        <v>244769.18801975637</v>
      </c>
      <c r="K917" s="98"/>
    </row>
    <row r="918" spans="1:11" x14ac:dyDescent="0.3">
      <c r="A918" s="132" t="s">
        <v>78</v>
      </c>
      <c r="B918" s="133" t="s">
        <v>37</v>
      </c>
      <c r="C918" s="133" t="s">
        <v>53</v>
      </c>
      <c r="D918" s="134">
        <v>41548</v>
      </c>
      <c r="E918" s="133">
        <v>10</v>
      </c>
      <c r="F918" s="133" t="s">
        <v>39</v>
      </c>
      <c r="G918" s="133" t="s">
        <v>45</v>
      </c>
      <c r="H918" s="133" t="s">
        <v>57</v>
      </c>
      <c r="I918" s="133" t="s">
        <v>74</v>
      </c>
      <c r="J918" s="136">
        <v>198504.61086128399</v>
      </c>
      <c r="K918" s="98"/>
    </row>
    <row r="919" spans="1:11" x14ac:dyDescent="0.3">
      <c r="A919" s="127" t="s">
        <v>78</v>
      </c>
      <c r="B919" s="128" t="s">
        <v>37</v>
      </c>
      <c r="C919" s="128" t="s">
        <v>53</v>
      </c>
      <c r="D919" s="129">
        <v>41579</v>
      </c>
      <c r="E919" s="128">
        <v>11</v>
      </c>
      <c r="F919" s="128" t="s">
        <v>39</v>
      </c>
      <c r="G919" s="128" t="s">
        <v>45</v>
      </c>
      <c r="H919" s="128" t="s">
        <v>57</v>
      </c>
      <c r="I919" s="128" t="s">
        <v>74</v>
      </c>
      <c r="J919" s="131">
        <v>174673.83751677407</v>
      </c>
      <c r="K919" s="98"/>
    </row>
    <row r="920" spans="1:11" x14ac:dyDescent="0.3">
      <c r="A920" s="132" t="s">
        <v>78</v>
      </c>
      <c r="B920" s="133" t="s">
        <v>37</v>
      </c>
      <c r="C920" s="133" t="s">
        <v>53</v>
      </c>
      <c r="D920" s="134">
        <v>41609</v>
      </c>
      <c r="E920" s="133">
        <v>12</v>
      </c>
      <c r="F920" s="133" t="s">
        <v>39</v>
      </c>
      <c r="G920" s="133" t="s">
        <v>45</v>
      </c>
      <c r="H920" s="133" t="s">
        <v>57</v>
      </c>
      <c r="I920" s="133" t="s">
        <v>74</v>
      </c>
      <c r="J920" s="136">
        <v>117398.02382544601</v>
      </c>
      <c r="K920" s="98"/>
    </row>
    <row r="921" spans="1:11" x14ac:dyDescent="0.3">
      <c r="A921" s="127" t="s">
        <v>78</v>
      </c>
      <c r="B921" s="128" t="s">
        <v>37</v>
      </c>
      <c r="C921" s="128" t="s">
        <v>53</v>
      </c>
      <c r="D921" s="129">
        <v>41640</v>
      </c>
      <c r="E921" s="128">
        <v>1</v>
      </c>
      <c r="F921" s="128" t="s">
        <v>39</v>
      </c>
      <c r="G921" s="128" t="s">
        <v>45</v>
      </c>
      <c r="H921" s="128" t="s">
        <v>57</v>
      </c>
      <c r="I921" s="128" t="s">
        <v>74</v>
      </c>
      <c r="J921" s="131">
        <v>122856.00426868859</v>
      </c>
      <c r="K921" s="98"/>
    </row>
    <row r="922" spans="1:11" x14ac:dyDescent="0.3">
      <c r="A922" s="132" t="s">
        <v>78</v>
      </c>
      <c r="B922" s="133" t="s">
        <v>37</v>
      </c>
      <c r="C922" s="133" t="s">
        <v>53</v>
      </c>
      <c r="D922" s="134">
        <v>41671</v>
      </c>
      <c r="E922" s="133">
        <v>2</v>
      </c>
      <c r="F922" s="133" t="s">
        <v>39</v>
      </c>
      <c r="G922" s="133" t="s">
        <v>45</v>
      </c>
      <c r="H922" s="133" t="s">
        <v>57</v>
      </c>
      <c r="I922" s="133" t="s">
        <v>74</v>
      </c>
      <c r="J922" s="136">
        <v>115969.228431147</v>
      </c>
      <c r="K922" s="98"/>
    </row>
    <row r="923" spans="1:11" x14ac:dyDescent="0.3">
      <c r="A923" s="127" t="s">
        <v>78</v>
      </c>
      <c r="B923" s="128" t="s">
        <v>37</v>
      </c>
      <c r="C923" s="128" t="s">
        <v>53</v>
      </c>
      <c r="D923" s="129">
        <v>41699</v>
      </c>
      <c r="E923" s="128">
        <v>3</v>
      </c>
      <c r="F923" s="128" t="s">
        <v>39</v>
      </c>
      <c r="G923" s="128" t="s">
        <v>45</v>
      </c>
      <c r="H923" s="128" t="s">
        <v>57</v>
      </c>
      <c r="I923" s="128" t="s">
        <v>74</v>
      </c>
      <c r="J923" s="131">
        <v>156435.99509763226</v>
      </c>
      <c r="K923" s="98"/>
    </row>
    <row r="924" spans="1:11" x14ac:dyDescent="0.3">
      <c r="A924" s="132" t="s">
        <v>78</v>
      </c>
      <c r="B924" s="133" t="s">
        <v>37</v>
      </c>
      <c r="C924" s="133" t="s">
        <v>53</v>
      </c>
      <c r="D924" s="134">
        <v>41730</v>
      </c>
      <c r="E924" s="133">
        <v>4</v>
      </c>
      <c r="F924" s="133" t="s">
        <v>39</v>
      </c>
      <c r="G924" s="133" t="s">
        <v>45</v>
      </c>
      <c r="H924" s="133" t="s">
        <v>57</v>
      </c>
      <c r="I924" s="133" t="s">
        <v>74</v>
      </c>
      <c r="J924" s="136">
        <v>85299.480614602799</v>
      </c>
      <c r="K924" s="98"/>
    </row>
    <row r="925" spans="1:11" x14ac:dyDescent="0.3">
      <c r="A925" s="127" t="s">
        <v>78</v>
      </c>
      <c r="B925" s="128" t="s">
        <v>37</v>
      </c>
      <c r="C925" s="128" t="s">
        <v>53</v>
      </c>
      <c r="D925" s="129">
        <v>41760</v>
      </c>
      <c r="E925" s="128">
        <v>5</v>
      </c>
      <c r="F925" s="128" t="s">
        <v>39</v>
      </c>
      <c r="G925" s="128" t="s">
        <v>45</v>
      </c>
      <c r="H925" s="128" t="s">
        <v>57</v>
      </c>
      <c r="I925" s="128" t="s">
        <v>74</v>
      </c>
      <c r="J925" s="131">
        <v>115184.65971776398</v>
      </c>
      <c r="K925" s="98"/>
    </row>
    <row r="926" spans="1:11" x14ac:dyDescent="0.3">
      <c r="A926" s="132" t="s">
        <v>78</v>
      </c>
      <c r="B926" s="133" t="s">
        <v>37</v>
      </c>
      <c r="C926" s="133" t="s">
        <v>53</v>
      </c>
      <c r="D926" s="134">
        <v>41791</v>
      </c>
      <c r="E926" s="133">
        <v>6</v>
      </c>
      <c r="F926" s="133" t="s">
        <v>39</v>
      </c>
      <c r="G926" s="133" t="s">
        <v>45</v>
      </c>
      <c r="H926" s="133" t="s">
        <v>57</v>
      </c>
      <c r="I926" s="133" t="s">
        <v>74</v>
      </c>
      <c r="J926" s="136">
        <v>191142.34907568261</v>
      </c>
      <c r="K926" s="98"/>
    </row>
    <row r="927" spans="1:11" x14ac:dyDescent="0.3">
      <c r="A927" s="127" t="s">
        <v>78</v>
      </c>
      <c r="B927" s="128" t="s">
        <v>37</v>
      </c>
      <c r="C927" s="128" t="s">
        <v>53</v>
      </c>
      <c r="D927" s="129">
        <v>41456</v>
      </c>
      <c r="E927" s="128">
        <v>7</v>
      </c>
      <c r="F927" s="128" t="s">
        <v>39</v>
      </c>
      <c r="G927" s="128" t="s">
        <v>44</v>
      </c>
      <c r="H927" s="128" t="s">
        <v>56</v>
      </c>
      <c r="I927" s="128" t="s">
        <v>74</v>
      </c>
      <c r="J927" s="131">
        <v>3067822.9919048399</v>
      </c>
      <c r="K927" s="98"/>
    </row>
    <row r="928" spans="1:11" x14ac:dyDescent="0.3">
      <c r="A928" s="132" t="s">
        <v>78</v>
      </c>
      <c r="B928" s="133" t="s">
        <v>37</v>
      </c>
      <c r="C928" s="133" t="s">
        <v>53</v>
      </c>
      <c r="D928" s="134">
        <v>41487</v>
      </c>
      <c r="E928" s="133">
        <v>8</v>
      </c>
      <c r="F928" s="133" t="s">
        <v>39</v>
      </c>
      <c r="G928" s="133" t="s">
        <v>44</v>
      </c>
      <c r="H928" s="133" t="s">
        <v>56</v>
      </c>
      <c r="I928" s="133" t="s">
        <v>74</v>
      </c>
      <c r="J928" s="136">
        <v>2455342.9186057192</v>
      </c>
      <c r="K928" s="98"/>
    </row>
    <row r="929" spans="1:11" x14ac:dyDescent="0.3">
      <c r="A929" s="127" t="s">
        <v>78</v>
      </c>
      <c r="B929" s="128" t="s">
        <v>37</v>
      </c>
      <c r="C929" s="128" t="s">
        <v>53</v>
      </c>
      <c r="D929" s="129">
        <v>41518</v>
      </c>
      <c r="E929" s="128">
        <v>9</v>
      </c>
      <c r="F929" s="128" t="s">
        <v>39</v>
      </c>
      <c r="G929" s="128" t="s">
        <v>44</v>
      </c>
      <c r="H929" s="128" t="s">
        <v>56</v>
      </c>
      <c r="I929" s="128" t="s">
        <v>74</v>
      </c>
      <c r="J929" s="131">
        <v>3390820.7358167996</v>
      </c>
      <c r="K929" s="98"/>
    </row>
    <row r="930" spans="1:11" x14ac:dyDescent="0.3">
      <c r="A930" s="132" t="s">
        <v>78</v>
      </c>
      <c r="B930" s="133" t="s">
        <v>37</v>
      </c>
      <c r="C930" s="133" t="s">
        <v>53</v>
      </c>
      <c r="D930" s="134">
        <v>41548</v>
      </c>
      <c r="E930" s="133">
        <v>10</v>
      </c>
      <c r="F930" s="133" t="s">
        <v>39</v>
      </c>
      <c r="G930" s="133" t="s">
        <v>44</v>
      </c>
      <c r="H930" s="133" t="s">
        <v>56</v>
      </c>
      <c r="I930" s="133" t="s">
        <v>74</v>
      </c>
      <c r="J930" s="136">
        <v>2725135.5537314997</v>
      </c>
      <c r="K930" s="98"/>
    </row>
    <row r="931" spans="1:11" x14ac:dyDescent="0.3">
      <c r="A931" s="127" t="s">
        <v>78</v>
      </c>
      <c r="B931" s="128" t="s">
        <v>37</v>
      </c>
      <c r="C931" s="128" t="s">
        <v>53</v>
      </c>
      <c r="D931" s="129">
        <v>41579</v>
      </c>
      <c r="E931" s="128">
        <v>11</v>
      </c>
      <c r="F931" s="128" t="s">
        <v>39</v>
      </c>
      <c r="G931" s="128" t="s">
        <v>44</v>
      </c>
      <c r="H931" s="128" t="s">
        <v>56</v>
      </c>
      <c r="I931" s="128" t="s">
        <v>74</v>
      </c>
      <c r="J931" s="131">
        <v>2517178.5408305251</v>
      </c>
      <c r="K931" s="98"/>
    </row>
    <row r="932" spans="1:11" x14ac:dyDescent="0.3">
      <c r="A932" s="132" t="s">
        <v>78</v>
      </c>
      <c r="B932" s="133" t="s">
        <v>37</v>
      </c>
      <c r="C932" s="133" t="s">
        <v>53</v>
      </c>
      <c r="D932" s="134">
        <v>41609</v>
      </c>
      <c r="E932" s="133">
        <v>12</v>
      </c>
      <c r="F932" s="133" t="s">
        <v>39</v>
      </c>
      <c r="G932" s="133" t="s">
        <v>44</v>
      </c>
      <c r="H932" s="133" t="s">
        <v>56</v>
      </c>
      <c r="I932" s="133" t="s">
        <v>74</v>
      </c>
      <c r="J932" s="136">
        <v>1767206.136907575</v>
      </c>
      <c r="K932" s="98"/>
    </row>
    <row r="933" spans="1:11" x14ac:dyDescent="0.3">
      <c r="A933" s="127" t="s">
        <v>78</v>
      </c>
      <c r="B933" s="128" t="s">
        <v>37</v>
      </c>
      <c r="C933" s="128" t="s">
        <v>53</v>
      </c>
      <c r="D933" s="129">
        <v>41640</v>
      </c>
      <c r="E933" s="128">
        <v>1</v>
      </c>
      <c r="F933" s="128" t="s">
        <v>39</v>
      </c>
      <c r="G933" s="128" t="s">
        <v>44</v>
      </c>
      <c r="H933" s="128" t="s">
        <v>56</v>
      </c>
      <c r="I933" s="128" t="s">
        <v>74</v>
      </c>
      <c r="J933" s="131">
        <v>1961436.6334718997</v>
      </c>
      <c r="K933" s="98"/>
    </row>
    <row r="934" spans="1:11" x14ac:dyDescent="0.3">
      <c r="A934" s="132" t="s">
        <v>78</v>
      </c>
      <c r="B934" s="133" t="s">
        <v>37</v>
      </c>
      <c r="C934" s="133" t="s">
        <v>53</v>
      </c>
      <c r="D934" s="134">
        <v>41671</v>
      </c>
      <c r="E934" s="133">
        <v>2</v>
      </c>
      <c r="F934" s="133" t="s">
        <v>39</v>
      </c>
      <c r="G934" s="133" t="s">
        <v>44</v>
      </c>
      <c r="H934" s="133" t="s">
        <v>56</v>
      </c>
      <c r="I934" s="133" t="s">
        <v>74</v>
      </c>
      <c r="J934" s="136">
        <v>1593530.5935860998</v>
      </c>
      <c r="K934" s="98"/>
    </row>
    <row r="935" spans="1:11" x14ac:dyDescent="0.3">
      <c r="A935" s="127" t="s">
        <v>78</v>
      </c>
      <c r="B935" s="128" t="s">
        <v>37</v>
      </c>
      <c r="C935" s="128" t="s">
        <v>53</v>
      </c>
      <c r="D935" s="129">
        <v>41699</v>
      </c>
      <c r="E935" s="128">
        <v>3</v>
      </c>
      <c r="F935" s="128" t="s">
        <v>39</v>
      </c>
      <c r="G935" s="128" t="s">
        <v>44</v>
      </c>
      <c r="H935" s="128" t="s">
        <v>56</v>
      </c>
      <c r="I935" s="128" t="s">
        <v>74</v>
      </c>
      <c r="J935" s="131">
        <v>2258113.7891461495</v>
      </c>
      <c r="K935" s="98"/>
    </row>
    <row r="936" spans="1:11" x14ac:dyDescent="0.3">
      <c r="A936" s="132" t="s">
        <v>78</v>
      </c>
      <c r="B936" s="133" t="s">
        <v>37</v>
      </c>
      <c r="C936" s="133" t="s">
        <v>53</v>
      </c>
      <c r="D936" s="134">
        <v>41730</v>
      </c>
      <c r="E936" s="133">
        <v>4</v>
      </c>
      <c r="F936" s="133" t="s">
        <v>39</v>
      </c>
      <c r="G936" s="133" t="s">
        <v>44</v>
      </c>
      <c r="H936" s="133" t="s">
        <v>56</v>
      </c>
      <c r="I936" s="133" t="s">
        <v>74</v>
      </c>
      <c r="J936" s="136">
        <v>1190031.30652068</v>
      </c>
      <c r="K936" s="98"/>
    </row>
    <row r="937" spans="1:11" x14ac:dyDescent="0.3">
      <c r="A937" s="127" t="s">
        <v>78</v>
      </c>
      <c r="B937" s="128" t="s">
        <v>37</v>
      </c>
      <c r="C937" s="128" t="s">
        <v>53</v>
      </c>
      <c r="D937" s="129">
        <v>41760</v>
      </c>
      <c r="E937" s="128">
        <v>5</v>
      </c>
      <c r="F937" s="128" t="s">
        <v>39</v>
      </c>
      <c r="G937" s="128" t="s">
        <v>44</v>
      </c>
      <c r="H937" s="128" t="s">
        <v>56</v>
      </c>
      <c r="I937" s="128" t="s">
        <v>74</v>
      </c>
      <c r="J937" s="131">
        <v>1572119.1696365993</v>
      </c>
      <c r="K937" s="98"/>
    </row>
    <row r="938" spans="1:11" x14ac:dyDescent="0.3">
      <c r="A938" s="132" t="s">
        <v>78</v>
      </c>
      <c r="B938" s="133" t="s">
        <v>37</v>
      </c>
      <c r="C938" s="133" t="s">
        <v>53</v>
      </c>
      <c r="D938" s="134">
        <v>41791</v>
      </c>
      <c r="E938" s="133">
        <v>6</v>
      </c>
      <c r="F938" s="133" t="s">
        <v>39</v>
      </c>
      <c r="G938" s="133" t="s">
        <v>44</v>
      </c>
      <c r="H938" s="133" t="s">
        <v>56</v>
      </c>
      <c r="I938" s="133" t="s">
        <v>74</v>
      </c>
      <c r="J938" s="136">
        <v>2829210.9406183348</v>
      </c>
      <c r="K938" s="98"/>
    </row>
    <row r="939" spans="1:11" x14ac:dyDescent="0.3">
      <c r="A939" s="127" t="s">
        <v>79</v>
      </c>
      <c r="B939" s="128" t="s">
        <v>80</v>
      </c>
      <c r="C939" s="128" t="s">
        <v>52</v>
      </c>
      <c r="D939" s="129">
        <v>41456</v>
      </c>
      <c r="E939" s="128">
        <v>6</v>
      </c>
      <c r="F939" s="128" t="s">
        <v>80</v>
      </c>
      <c r="G939" s="128" t="s">
        <v>80</v>
      </c>
      <c r="H939" s="128" t="s">
        <v>80</v>
      </c>
      <c r="I939" s="128" t="s">
        <v>81</v>
      </c>
      <c r="J939" s="137">
        <v>181.933291</v>
      </c>
    </row>
    <row r="940" spans="1:11" x14ac:dyDescent="0.3">
      <c r="A940" s="132" t="s">
        <v>79</v>
      </c>
      <c r="B940" s="133" t="s">
        <v>80</v>
      </c>
      <c r="C940" s="133" t="s">
        <v>52</v>
      </c>
      <c r="D940" s="134">
        <v>41487</v>
      </c>
      <c r="E940" s="133">
        <v>6</v>
      </c>
      <c r="F940" s="133" t="s">
        <v>80</v>
      </c>
      <c r="G940" s="133" t="s">
        <v>80</v>
      </c>
      <c r="H940" s="133" t="s">
        <v>80</v>
      </c>
      <c r="I940" s="133" t="s">
        <v>81</v>
      </c>
      <c r="J940" s="138">
        <v>187.44394299999999</v>
      </c>
    </row>
    <row r="941" spans="1:11" x14ac:dyDescent="0.3">
      <c r="A941" s="127" t="s">
        <v>79</v>
      </c>
      <c r="B941" s="128" t="s">
        <v>80</v>
      </c>
      <c r="C941" s="128" t="s">
        <v>52</v>
      </c>
      <c r="D941" s="129">
        <v>41518</v>
      </c>
      <c r="E941" s="128">
        <v>6</v>
      </c>
      <c r="F941" s="128" t="s">
        <v>80</v>
      </c>
      <c r="G941" s="128" t="s">
        <v>80</v>
      </c>
      <c r="H941" s="128" t="s">
        <v>80</v>
      </c>
      <c r="I941" s="128" t="s">
        <v>81</v>
      </c>
      <c r="J941" s="138">
        <v>184.77365699999999</v>
      </c>
    </row>
    <row r="942" spans="1:11" x14ac:dyDescent="0.3">
      <c r="A942" s="132" t="s">
        <v>79</v>
      </c>
      <c r="B942" s="133" t="s">
        <v>80</v>
      </c>
      <c r="C942" s="133" t="s">
        <v>52</v>
      </c>
      <c r="D942" s="134">
        <v>41548</v>
      </c>
      <c r="E942" s="133">
        <v>6</v>
      </c>
      <c r="F942" s="133" t="s">
        <v>80</v>
      </c>
      <c r="G942" s="133" t="s">
        <v>80</v>
      </c>
      <c r="H942" s="133" t="s">
        <v>80</v>
      </c>
      <c r="I942" s="133" t="s">
        <v>81</v>
      </c>
      <c r="J942" s="138">
        <v>191.54109299999999</v>
      </c>
    </row>
    <row r="943" spans="1:11" x14ac:dyDescent="0.3">
      <c r="A943" s="127" t="s">
        <v>79</v>
      </c>
      <c r="B943" s="128" t="s">
        <v>80</v>
      </c>
      <c r="C943" s="128" t="s">
        <v>52</v>
      </c>
      <c r="D943" s="129">
        <v>41579</v>
      </c>
      <c r="E943" s="128">
        <v>6</v>
      </c>
      <c r="F943" s="128" t="s">
        <v>80</v>
      </c>
      <c r="G943" s="128" t="s">
        <v>80</v>
      </c>
      <c r="H943" s="128" t="s">
        <v>80</v>
      </c>
      <c r="I943" s="128" t="s">
        <v>81</v>
      </c>
      <c r="J943" s="138">
        <v>98.096062000000003</v>
      </c>
    </row>
    <row r="944" spans="1:11" x14ac:dyDescent="0.3">
      <c r="A944" s="132" t="s">
        <v>79</v>
      </c>
      <c r="B944" s="133" t="s">
        <v>80</v>
      </c>
      <c r="C944" s="133" t="s">
        <v>52</v>
      </c>
      <c r="D944" s="134">
        <v>41609</v>
      </c>
      <c r="E944" s="133">
        <v>6</v>
      </c>
      <c r="F944" s="133" t="s">
        <v>80</v>
      </c>
      <c r="G944" s="133" t="s">
        <v>80</v>
      </c>
      <c r="H944" s="133" t="s">
        <v>80</v>
      </c>
      <c r="I944" s="133" t="s">
        <v>81</v>
      </c>
      <c r="J944" s="138">
        <v>185.30685299999999</v>
      </c>
    </row>
    <row r="945" spans="1:10" x14ac:dyDescent="0.3">
      <c r="A945" s="127" t="s">
        <v>79</v>
      </c>
      <c r="B945" s="128" t="s">
        <v>80</v>
      </c>
      <c r="C945" s="128" t="s">
        <v>52</v>
      </c>
      <c r="D945" s="129">
        <v>41640</v>
      </c>
      <c r="E945" s="128">
        <v>6</v>
      </c>
      <c r="F945" s="128" t="s">
        <v>80</v>
      </c>
      <c r="G945" s="128" t="s">
        <v>80</v>
      </c>
      <c r="H945" s="128" t="s">
        <v>80</v>
      </c>
      <c r="I945" s="128" t="s">
        <v>81</v>
      </c>
      <c r="J945" s="138">
        <v>186.90143900000001</v>
      </c>
    </row>
    <row r="946" spans="1:10" x14ac:dyDescent="0.3">
      <c r="A946" s="132" t="s">
        <v>79</v>
      </c>
      <c r="B946" s="133" t="s">
        <v>80</v>
      </c>
      <c r="C946" s="133" t="s">
        <v>52</v>
      </c>
      <c r="D946" s="134">
        <v>41671</v>
      </c>
      <c r="E946" s="133">
        <v>6</v>
      </c>
      <c r="F946" s="133" t="s">
        <v>80</v>
      </c>
      <c r="G946" s="133" t="s">
        <v>80</v>
      </c>
      <c r="H946" s="133" t="s">
        <v>80</v>
      </c>
      <c r="I946" s="133" t="s">
        <v>81</v>
      </c>
      <c r="J946" s="138">
        <v>158.58676500000001</v>
      </c>
    </row>
    <row r="947" spans="1:10" x14ac:dyDescent="0.3">
      <c r="A947" s="127" t="s">
        <v>79</v>
      </c>
      <c r="B947" s="128" t="s">
        <v>80</v>
      </c>
      <c r="C947" s="128" t="s">
        <v>52</v>
      </c>
      <c r="D947" s="129">
        <v>41699</v>
      </c>
      <c r="E947" s="128">
        <v>6</v>
      </c>
      <c r="F947" s="128" t="s">
        <v>80</v>
      </c>
      <c r="G947" s="128" t="s">
        <v>80</v>
      </c>
      <c r="H947" s="128" t="s">
        <v>80</v>
      </c>
      <c r="I947" s="128" t="s">
        <v>81</v>
      </c>
      <c r="J947" s="138">
        <v>191.40367599999999</v>
      </c>
    </row>
    <row r="948" spans="1:10" x14ac:dyDescent="0.3">
      <c r="A948" s="132" t="s">
        <v>79</v>
      </c>
      <c r="B948" s="133" t="s">
        <v>80</v>
      </c>
      <c r="C948" s="133" t="s">
        <v>52</v>
      </c>
      <c r="D948" s="134">
        <v>41730</v>
      </c>
      <c r="E948" s="133">
        <v>6</v>
      </c>
      <c r="F948" s="133" t="s">
        <v>80</v>
      </c>
      <c r="G948" s="133" t="s">
        <v>80</v>
      </c>
      <c r="H948" s="133" t="s">
        <v>80</v>
      </c>
      <c r="I948" s="133" t="s">
        <v>81</v>
      </c>
      <c r="J948" s="138">
        <v>171.057864</v>
      </c>
    </row>
    <row r="949" spans="1:10" x14ac:dyDescent="0.3">
      <c r="A949" s="127" t="s">
        <v>79</v>
      </c>
      <c r="B949" s="128" t="s">
        <v>80</v>
      </c>
      <c r="C949" s="128" t="s">
        <v>52</v>
      </c>
      <c r="D949" s="129">
        <v>41760</v>
      </c>
      <c r="E949" s="128">
        <v>6</v>
      </c>
      <c r="F949" s="128" t="s">
        <v>80</v>
      </c>
      <c r="G949" s="128" t="s">
        <v>80</v>
      </c>
      <c r="H949" s="128" t="s">
        <v>80</v>
      </c>
      <c r="I949" s="128" t="s">
        <v>81</v>
      </c>
      <c r="J949" s="138">
        <v>169.28699900000001</v>
      </c>
    </row>
    <row r="950" spans="1:10" x14ac:dyDescent="0.3">
      <c r="A950" s="132" t="s">
        <v>79</v>
      </c>
      <c r="B950" s="133" t="s">
        <v>80</v>
      </c>
      <c r="C950" s="133" t="s">
        <v>52</v>
      </c>
      <c r="D950" s="134">
        <v>41791</v>
      </c>
      <c r="E950" s="133">
        <v>6</v>
      </c>
      <c r="F950" s="133" t="s">
        <v>80</v>
      </c>
      <c r="G950" s="133" t="s">
        <v>80</v>
      </c>
      <c r="H950" s="133" t="s">
        <v>80</v>
      </c>
      <c r="I950" s="133" t="s">
        <v>81</v>
      </c>
      <c r="J950" s="138">
        <v>142.50871699999999</v>
      </c>
    </row>
    <row r="951" spans="1:10" x14ac:dyDescent="0.3">
      <c r="A951" s="127" t="s">
        <v>79</v>
      </c>
      <c r="B951" s="128" t="s">
        <v>80</v>
      </c>
      <c r="C951" s="128" t="s">
        <v>54</v>
      </c>
      <c r="D951" s="129">
        <v>41456</v>
      </c>
      <c r="E951" s="128">
        <v>6</v>
      </c>
      <c r="F951" s="128" t="s">
        <v>80</v>
      </c>
      <c r="G951" s="128" t="s">
        <v>80</v>
      </c>
      <c r="H951" s="128" t="s">
        <v>80</v>
      </c>
      <c r="I951" s="128" t="s">
        <v>81</v>
      </c>
      <c r="J951" s="137">
        <v>214.968999</v>
      </c>
    </row>
    <row r="952" spans="1:10" x14ac:dyDescent="0.3">
      <c r="A952" s="132" t="s">
        <v>79</v>
      </c>
      <c r="B952" s="133" t="s">
        <v>80</v>
      </c>
      <c r="C952" s="133" t="s">
        <v>54</v>
      </c>
      <c r="D952" s="134">
        <v>41487</v>
      </c>
      <c r="E952" s="133">
        <v>6</v>
      </c>
      <c r="F952" s="133" t="s">
        <v>80</v>
      </c>
      <c r="G952" s="133" t="s">
        <v>80</v>
      </c>
      <c r="H952" s="133" t="s">
        <v>80</v>
      </c>
      <c r="I952" s="133" t="s">
        <v>81</v>
      </c>
      <c r="J952" s="137">
        <v>228.199051</v>
      </c>
    </row>
    <row r="953" spans="1:10" x14ac:dyDescent="0.3">
      <c r="A953" s="127" t="s">
        <v>79</v>
      </c>
      <c r="B953" s="128" t="s">
        <v>80</v>
      </c>
      <c r="C953" s="128" t="s">
        <v>54</v>
      </c>
      <c r="D953" s="129">
        <v>41518</v>
      </c>
      <c r="E953" s="128">
        <v>6</v>
      </c>
      <c r="F953" s="128" t="s">
        <v>80</v>
      </c>
      <c r="G953" s="128" t="s">
        <v>80</v>
      </c>
      <c r="H953" s="128" t="s">
        <v>80</v>
      </c>
      <c r="I953" s="128" t="s">
        <v>81</v>
      </c>
      <c r="J953" s="137">
        <v>216.53646700000002</v>
      </c>
    </row>
    <row r="954" spans="1:10" x14ac:dyDescent="0.3">
      <c r="A954" s="132" t="s">
        <v>79</v>
      </c>
      <c r="B954" s="133" t="s">
        <v>80</v>
      </c>
      <c r="C954" s="133" t="s">
        <v>54</v>
      </c>
      <c r="D954" s="134">
        <v>41548</v>
      </c>
      <c r="E954" s="133">
        <v>6</v>
      </c>
      <c r="F954" s="133" t="s">
        <v>80</v>
      </c>
      <c r="G954" s="133" t="s">
        <v>80</v>
      </c>
      <c r="H954" s="133" t="s">
        <v>80</v>
      </c>
      <c r="I954" s="133" t="s">
        <v>81</v>
      </c>
      <c r="J954" s="137">
        <v>236.760276</v>
      </c>
    </row>
    <row r="955" spans="1:10" x14ac:dyDescent="0.3">
      <c r="A955" s="127" t="s">
        <v>79</v>
      </c>
      <c r="B955" s="128" t="s">
        <v>80</v>
      </c>
      <c r="C955" s="128" t="s">
        <v>54</v>
      </c>
      <c r="D955" s="129">
        <v>41579</v>
      </c>
      <c r="E955" s="128">
        <v>6</v>
      </c>
      <c r="F955" s="128" t="s">
        <v>80</v>
      </c>
      <c r="G955" s="128" t="s">
        <v>80</v>
      </c>
      <c r="H955" s="128" t="s">
        <v>80</v>
      </c>
      <c r="I955" s="128" t="s">
        <v>81</v>
      </c>
      <c r="J955" s="137">
        <v>232.052864</v>
      </c>
    </row>
    <row r="956" spans="1:10" x14ac:dyDescent="0.3">
      <c r="A956" s="132" t="s">
        <v>79</v>
      </c>
      <c r="B956" s="133" t="s">
        <v>80</v>
      </c>
      <c r="C956" s="133" t="s">
        <v>54</v>
      </c>
      <c r="D956" s="134">
        <v>41609</v>
      </c>
      <c r="E956" s="133">
        <v>6</v>
      </c>
      <c r="F956" s="133" t="s">
        <v>80</v>
      </c>
      <c r="G956" s="133" t="s">
        <v>80</v>
      </c>
      <c r="H956" s="133" t="s">
        <v>80</v>
      </c>
      <c r="I956" s="133" t="s">
        <v>81</v>
      </c>
      <c r="J956" s="137">
        <v>240.21016</v>
      </c>
    </row>
    <row r="957" spans="1:10" x14ac:dyDescent="0.3">
      <c r="A957" s="127" t="s">
        <v>79</v>
      </c>
      <c r="B957" s="128" t="s">
        <v>80</v>
      </c>
      <c r="C957" s="128" t="s">
        <v>54</v>
      </c>
      <c r="D957" s="129">
        <v>41640</v>
      </c>
      <c r="E957" s="128">
        <v>6</v>
      </c>
      <c r="F957" s="128" t="s">
        <v>80</v>
      </c>
      <c r="G957" s="128" t="s">
        <v>80</v>
      </c>
      <c r="H957" s="128" t="s">
        <v>80</v>
      </c>
      <c r="I957" s="128" t="s">
        <v>81</v>
      </c>
      <c r="J957" s="137">
        <v>288.160549</v>
      </c>
    </row>
    <row r="958" spans="1:10" x14ac:dyDescent="0.3">
      <c r="A958" s="132" t="s">
        <v>79</v>
      </c>
      <c r="B958" s="133" t="s">
        <v>80</v>
      </c>
      <c r="C958" s="133" t="s">
        <v>54</v>
      </c>
      <c r="D958" s="134">
        <v>41671</v>
      </c>
      <c r="E958" s="133">
        <v>6</v>
      </c>
      <c r="F958" s="133" t="s">
        <v>80</v>
      </c>
      <c r="G958" s="133" t="s">
        <v>80</v>
      </c>
      <c r="H958" s="133" t="s">
        <v>80</v>
      </c>
      <c r="I958" s="133" t="s">
        <v>81</v>
      </c>
      <c r="J958" s="137">
        <v>306.884524</v>
      </c>
    </row>
    <row r="959" spans="1:10" x14ac:dyDescent="0.3">
      <c r="A959" s="127" t="s">
        <v>79</v>
      </c>
      <c r="B959" s="128" t="s">
        <v>80</v>
      </c>
      <c r="C959" s="128" t="s">
        <v>54</v>
      </c>
      <c r="D959" s="129">
        <v>41699</v>
      </c>
      <c r="E959" s="128">
        <v>6</v>
      </c>
      <c r="F959" s="128" t="s">
        <v>80</v>
      </c>
      <c r="G959" s="128" t="s">
        <v>80</v>
      </c>
      <c r="H959" s="128" t="s">
        <v>80</v>
      </c>
      <c r="I959" s="128" t="s">
        <v>81</v>
      </c>
      <c r="J959" s="137">
        <v>367.65100600000005</v>
      </c>
    </row>
    <row r="960" spans="1:10" x14ac:dyDescent="0.3">
      <c r="A960" s="132" t="s">
        <v>79</v>
      </c>
      <c r="B960" s="133" t="s">
        <v>80</v>
      </c>
      <c r="C960" s="133" t="s">
        <v>54</v>
      </c>
      <c r="D960" s="134">
        <v>41730</v>
      </c>
      <c r="E960" s="133">
        <v>6</v>
      </c>
      <c r="F960" s="133" t="s">
        <v>80</v>
      </c>
      <c r="G960" s="133" t="s">
        <v>80</v>
      </c>
      <c r="H960" s="133" t="s">
        <v>80</v>
      </c>
      <c r="I960" s="133" t="s">
        <v>81</v>
      </c>
      <c r="J960" s="137">
        <v>351.99016599999999</v>
      </c>
    </row>
    <row r="961" spans="1:10" x14ac:dyDescent="0.3">
      <c r="A961" s="127" t="s">
        <v>79</v>
      </c>
      <c r="B961" s="128" t="s">
        <v>80</v>
      </c>
      <c r="C961" s="128" t="s">
        <v>54</v>
      </c>
      <c r="D961" s="129">
        <v>41760</v>
      </c>
      <c r="E961" s="128">
        <v>6</v>
      </c>
      <c r="F961" s="128" t="s">
        <v>80</v>
      </c>
      <c r="G961" s="128" t="s">
        <v>80</v>
      </c>
      <c r="H961" s="128" t="s">
        <v>80</v>
      </c>
      <c r="I961" s="128" t="s">
        <v>81</v>
      </c>
      <c r="J961" s="137">
        <v>362.822</v>
      </c>
    </row>
    <row r="962" spans="1:10" x14ac:dyDescent="0.3">
      <c r="A962" s="132" t="s">
        <v>79</v>
      </c>
      <c r="B962" s="133" t="s">
        <v>80</v>
      </c>
      <c r="C962" s="133" t="s">
        <v>54</v>
      </c>
      <c r="D962" s="134">
        <v>41791</v>
      </c>
      <c r="E962" s="133">
        <v>6</v>
      </c>
      <c r="F962" s="133" t="s">
        <v>80</v>
      </c>
      <c r="G962" s="133" t="s">
        <v>80</v>
      </c>
      <c r="H962" s="133" t="s">
        <v>80</v>
      </c>
      <c r="I962" s="133" t="s">
        <v>81</v>
      </c>
      <c r="J962" s="137">
        <v>260.31229999999999</v>
      </c>
    </row>
    <row r="963" spans="1:10" x14ac:dyDescent="0.3">
      <c r="A963" s="127" t="s">
        <v>79</v>
      </c>
      <c r="B963" s="128" t="s">
        <v>80</v>
      </c>
      <c r="C963" s="128" t="s">
        <v>53</v>
      </c>
      <c r="D963" s="129">
        <v>41456</v>
      </c>
      <c r="E963" s="128">
        <v>6</v>
      </c>
      <c r="F963" s="128" t="s">
        <v>80</v>
      </c>
      <c r="G963" s="128" t="s">
        <v>80</v>
      </c>
      <c r="H963" s="128" t="s">
        <v>80</v>
      </c>
      <c r="I963" s="128" t="s">
        <v>81</v>
      </c>
      <c r="J963" s="137">
        <v>250.24199099999998</v>
      </c>
    </row>
    <row r="964" spans="1:10" x14ac:dyDescent="0.3">
      <c r="A964" s="132" t="s">
        <v>79</v>
      </c>
      <c r="B964" s="133" t="s">
        <v>80</v>
      </c>
      <c r="C964" s="133" t="s">
        <v>53</v>
      </c>
      <c r="D964" s="134">
        <v>41487</v>
      </c>
      <c r="E964" s="133">
        <v>6</v>
      </c>
      <c r="F964" s="133" t="s">
        <v>80</v>
      </c>
      <c r="G964" s="133" t="s">
        <v>80</v>
      </c>
      <c r="H964" s="133" t="s">
        <v>80</v>
      </c>
      <c r="I964" s="133" t="s">
        <v>81</v>
      </c>
      <c r="J964" s="138">
        <v>206.740703</v>
      </c>
    </row>
    <row r="965" spans="1:10" x14ac:dyDescent="0.3">
      <c r="A965" s="127" t="s">
        <v>79</v>
      </c>
      <c r="B965" s="128" t="s">
        <v>80</v>
      </c>
      <c r="C965" s="128" t="s">
        <v>53</v>
      </c>
      <c r="D965" s="129">
        <v>41518</v>
      </c>
      <c r="E965" s="128">
        <v>6</v>
      </c>
      <c r="F965" s="128" t="s">
        <v>80</v>
      </c>
      <c r="G965" s="128" t="s">
        <v>80</v>
      </c>
      <c r="H965" s="128" t="s">
        <v>80</v>
      </c>
      <c r="I965" s="128" t="s">
        <v>81</v>
      </c>
      <c r="J965" s="138">
        <v>201.23546099999996</v>
      </c>
    </row>
    <row r="966" spans="1:10" x14ac:dyDescent="0.3">
      <c r="A966" s="132" t="s">
        <v>79</v>
      </c>
      <c r="B966" s="133" t="s">
        <v>80</v>
      </c>
      <c r="C966" s="133" t="s">
        <v>53</v>
      </c>
      <c r="D966" s="134">
        <v>41548</v>
      </c>
      <c r="E966" s="133">
        <v>6</v>
      </c>
      <c r="F966" s="133" t="s">
        <v>80</v>
      </c>
      <c r="G966" s="133" t="s">
        <v>80</v>
      </c>
      <c r="H966" s="133" t="s">
        <v>80</v>
      </c>
      <c r="I966" s="133" t="s">
        <v>81</v>
      </c>
      <c r="J966" s="138">
        <v>174.36956599999999</v>
      </c>
    </row>
    <row r="967" spans="1:10" x14ac:dyDescent="0.3">
      <c r="A967" s="127" t="s">
        <v>79</v>
      </c>
      <c r="B967" s="128" t="s">
        <v>80</v>
      </c>
      <c r="C967" s="128" t="s">
        <v>53</v>
      </c>
      <c r="D967" s="129">
        <v>41579</v>
      </c>
      <c r="E967" s="128">
        <v>6</v>
      </c>
      <c r="F967" s="128" t="s">
        <v>80</v>
      </c>
      <c r="G967" s="128" t="s">
        <v>80</v>
      </c>
      <c r="H967" s="128" t="s">
        <v>80</v>
      </c>
      <c r="I967" s="128" t="s">
        <v>81</v>
      </c>
      <c r="J967" s="138">
        <v>204.09105</v>
      </c>
    </row>
    <row r="968" spans="1:10" x14ac:dyDescent="0.3">
      <c r="A968" s="132" t="s">
        <v>79</v>
      </c>
      <c r="B968" s="133" t="s">
        <v>80</v>
      </c>
      <c r="C968" s="133" t="s">
        <v>53</v>
      </c>
      <c r="D968" s="134">
        <v>41609</v>
      </c>
      <c r="E968" s="133">
        <v>6</v>
      </c>
      <c r="F968" s="133" t="s">
        <v>80</v>
      </c>
      <c r="G968" s="133" t="s">
        <v>80</v>
      </c>
      <c r="H968" s="133" t="s">
        <v>80</v>
      </c>
      <c r="I968" s="133" t="s">
        <v>81</v>
      </c>
      <c r="J968" s="138">
        <v>146.35666599999999</v>
      </c>
    </row>
    <row r="969" spans="1:10" x14ac:dyDescent="0.3">
      <c r="A969" s="127" t="s">
        <v>79</v>
      </c>
      <c r="B969" s="128" t="s">
        <v>80</v>
      </c>
      <c r="C969" s="128" t="s">
        <v>53</v>
      </c>
      <c r="D969" s="129">
        <v>41640</v>
      </c>
      <c r="E969" s="128">
        <v>6</v>
      </c>
      <c r="F969" s="128" t="s">
        <v>80</v>
      </c>
      <c r="G969" s="128" t="s">
        <v>80</v>
      </c>
      <c r="H969" s="128" t="s">
        <v>80</v>
      </c>
      <c r="I969" s="128" t="s">
        <v>81</v>
      </c>
      <c r="J969" s="138">
        <v>204.20249700000002</v>
      </c>
    </row>
    <row r="970" spans="1:10" x14ac:dyDescent="0.3">
      <c r="A970" s="132" t="s">
        <v>79</v>
      </c>
      <c r="B970" s="133" t="s">
        <v>80</v>
      </c>
      <c r="C970" s="133" t="s">
        <v>53</v>
      </c>
      <c r="D970" s="134">
        <v>41671</v>
      </c>
      <c r="E970" s="133">
        <v>6</v>
      </c>
      <c r="F970" s="133" t="s">
        <v>80</v>
      </c>
      <c r="G970" s="133" t="s">
        <v>80</v>
      </c>
      <c r="H970" s="133" t="s">
        <v>80</v>
      </c>
      <c r="I970" s="133" t="s">
        <v>81</v>
      </c>
      <c r="J970" s="138">
        <v>217.43019900000002</v>
      </c>
    </row>
    <row r="971" spans="1:10" x14ac:dyDescent="0.3">
      <c r="A971" s="127" t="s">
        <v>79</v>
      </c>
      <c r="B971" s="128" t="s">
        <v>80</v>
      </c>
      <c r="C971" s="128" t="s">
        <v>53</v>
      </c>
      <c r="D971" s="129">
        <v>41699</v>
      </c>
      <c r="E971" s="128">
        <v>6</v>
      </c>
      <c r="F971" s="128" t="s">
        <v>80</v>
      </c>
      <c r="G971" s="128" t="s">
        <v>80</v>
      </c>
      <c r="H971" s="128" t="s">
        <v>80</v>
      </c>
      <c r="I971" s="128" t="s">
        <v>81</v>
      </c>
      <c r="J971" s="138">
        <v>230.98220000000001</v>
      </c>
    </row>
    <row r="972" spans="1:10" x14ac:dyDescent="0.3">
      <c r="A972" s="132" t="s">
        <v>79</v>
      </c>
      <c r="B972" s="133" t="s">
        <v>80</v>
      </c>
      <c r="C972" s="133" t="s">
        <v>53</v>
      </c>
      <c r="D972" s="134">
        <v>41730</v>
      </c>
      <c r="E972" s="133">
        <v>6</v>
      </c>
      <c r="F972" s="133" t="s">
        <v>80</v>
      </c>
      <c r="G972" s="133" t="s">
        <v>80</v>
      </c>
      <c r="H972" s="133" t="s">
        <v>80</v>
      </c>
      <c r="I972" s="133" t="s">
        <v>81</v>
      </c>
      <c r="J972" s="138">
        <v>236.441136</v>
      </c>
    </row>
    <row r="973" spans="1:10" x14ac:dyDescent="0.3">
      <c r="A973" s="127" t="s">
        <v>79</v>
      </c>
      <c r="B973" s="128" t="s">
        <v>80</v>
      </c>
      <c r="C973" s="128" t="s">
        <v>53</v>
      </c>
      <c r="D973" s="129">
        <v>41760</v>
      </c>
      <c r="E973" s="128">
        <v>6</v>
      </c>
      <c r="F973" s="128" t="s">
        <v>80</v>
      </c>
      <c r="G973" s="128" t="s">
        <v>80</v>
      </c>
      <c r="H973" s="128" t="s">
        <v>80</v>
      </c>
      <c r="I973" s="128" t="s">
        <v>81</v>
      </c>
      <c r="J973" s="138">
        <v>241.40736899999999</v>
      </c>
    </row>
    <row r="974" spans="1:10" x14ac:dyDescent="0.3">
      <c r="A974" s="132" t="s">
        <v>79</v>
      </c>
      <c r="B974" s="133" t="s">
        <v>80</v>
      </c>
      <c r="C974" s="133" t="s">
        <v>53</v>
      </c>
      <c r="D974" s="134">
        <v>41791</v>
      </c>
      <c r="E974" s="133">
        <v>6</v>
      </c>
      <c r="F974" s="133" t="s">
        <v>80</v>
      </c>
      <c r="G974" s="133" t="s">
        <v>80</v>
      </c>
      <c r="H974" s="133" t="s">
        <v>80</v>
      </c>
      <c r="I974" s="133" t="s">
        <v>81</v>
      </c>
      <c r="J974" s="138">
        <v>220.380334</v>
      </c>
    </row>
    <row r="975" spans="1:10" x14ac:dyDescent="0.3">
      <c r="A975" s="151" t="s">
        <v>82</v>
      </c>
      <c r="B975" s="152" t="s">
        <v>80</v>
      </c>
      <c r="C975" s="152" t="s">
        <v>52</v>
      </c>
      <c r="D975" s="153">
        <v>41456</v>
      </c>
      <c r="E975" s="152">
        <v>6</v>
      </c>
      <c r="F975" s="152" t="s">
        <v>80</v>
      </c>
      <c r="G975" s="152" t="s">
        <v>80</v>
      </c>
      <c r="H975" s="152" t="s">
        <v>80</v>
      </c>
      <c r="I975" s="128" t="s">
        <v>81</v>
      </c>
      <c r="J975" s="137">
        <v>171.933291</v>
      </c>
    </row>
    <row r="976" spans="1:10" x14ac:dyDescent="0.3">
      <c r="A976" s="154" t="s">
        <v>82</v>
      </c>
      <c r="B976" s="155" t="s">
        <v>80</v>
      </c>
      <c r="C976" s="155" t="s">
        <v>52</v>
      </c>
      <c r="D976" s="156">
        <v>41487</v>
      </c>
      <c r="E976" s="155">
        <v>6</v>
      </c>
      <c r="F976" s="155" t="s">
        <v>80</v>
      </c>
      <c r="G976" s="155" t="s">
        <v>80</v>
      </c>
      <c r="H976" s="155" t="s">
        <v>80</v>
      </c>
      <c r="I976" s="133" t="s">
        <v>81</v>
      </c>
      <c r="J976" s="138">
        <v>185.44394299999999</v>
      </c>
    </row>
    <row r="977" spans="1:10" x14ac:dyDescent="0.3">
      <c r="A977" s="151" t="s">
        <v>82</v>
      </c>
      <c r="B977" s="152" t="s">
        <v>80</v>
      </c>
      <c r="C977" s="152" t="s">
        <v>52</v>
      </c>
      <c r="D977" s="153">
        <v>41518</v>
      </c>
      <c r="E977" s="152">
        <v>6</v>
      </c>
      <c r="F977" s="152" t="s">
        <v>80</v>
      </c>
      <c r="G977" s="152" t="s">
        <v>80</v>
      </c>
      <c r="H977" s="152" t="s">
        <v>80</v>
      </c>
      <c r="I977" s="128" t="s">
        <v>81</v>
      </c>
      <c r="J977" s="138">
        <v>186.77365699999999</v>
      </c>
    </row>
    <row r="978" spans="1:10" x14ac:dyDescent="0.3">
      <c r="A978" s="154" t="s">
        <v>82</v>
      </c>
      <c r="B978" s="155" t="s">
        <v>80</v>
      </c>
      <c r="C978" s="155" t="s">
        <v>52</v>
      </c>
      <c r="D978" s="156">
        <v>41548</v>
      </c>
      <c r="E978" s="155">
        <v>6</v>
      </c>
      <c r="F978" s="155" t="s">
        <v>80</v>
      </c>
      <c r="G978" s="155" t="s">
        <v>80</v>
      </c>
      <c r="H978" s="155" t="s">
        <v>80</v>
      </c>
      <c r="I978" s="133" t="s">
        <v>81</v>
      </c>
      <c r="J978" s="138">
        <v>190.54109299999999</v>
      </c>
    </row>
    <row r="979" spans="1:10" x14ac:dyDescent="0.3">
      <c r="A979" s="151" t="s">
        <v>82</v>
      </c>
      <c r="B979" s="152" t="s">
        <v>80</v>
      </c>
      <c r="C979" s="152" t="s">
        <v>52</v>
      </c>
      <c r="D979" s="153">
        <v>41579</v>
      </c>
      <c r="E979" s="152">
        <v>6</v>
      </c>
      <c r="F979" s="152" t="s">
        <v>80</v>
      </c>
      <c r="G979" s="152" t="s">
        <v>80</v>
      </c>
      <c r="H979" s="152" t="s">
        <v>80</v>
      </c>
      <c r="I979" s="128" t="s">
        <v>81</v>
      </c>
      <c r="J979" s="138">
        <v>95.096062000000003</v>
      </c>
    </row>
    <row r="980" spans="1:10" x14ac:dyDescent="0.3">
      <c r="A980" s="154" t="s">
        <v>82</v>
      </c>
      <c r="B980" s="155" t="s">
        <v>80</v>
      </c>
      <c r="C980" s="155" t="s">
        <v>52</v>
      </c>
      <c r="D980" s="156">
        <v>41609</v>
      </c>
      <c r="E980" s="155">
        <v>6</v>
      </c>
      <c r="F980" s="155" t="s">
        <v>80</v>
      </c>
      <c r="G980" s="155" t="s">
        <v>80</v>
      </c>
      <c r="H980" s="155" t="s">
        <v>80</v>
      </c>
      <c r="I980" s="133" t="s">
        <v>81</v>
      </c>
      <c r="J980" s="138"/>
    </row>
    <row r="981" spans="1:10" x14ac:dyDescent="0.3">
      <c r="A981" s="151" t="s">
        <v>82</v>
      </c>
      <c r="B981" s="152" t="s">
        <v>80</v>
      </c>
      <c r="C981" s="152" t="s">
        <v>52</v>
      </c>
      <c r="D981" s="153">
        <v>41640</v>
      </c>
      <c r="E981" s="152">
        <v>6</v>
      </c>
      <c r="F981" s="152" t="s">
        <v>80</v>
      </c>
      <c r="G981" s="152" t="s">
        <v>80</v>
      </c>
      <c r="H981" s="152" t="s">
        <v>80</v>
      </c>
      <c r="I981" s="128" t="s">
        <v>81</v>
      </c>
      <c r="J981" s="138">
        <v>181.90143900000001</v>
      </c>
    </row>
    <row r="982" spans="1:10" x14ac:dyDescent="0.3">
      <c r="A982" s="154" t="s">
        <v>82</v>
      </c>
      <c r="B982" s="155" t="s">
        <v>80</v>
      </c>
      <c r="C982" s="155" t="s">
        <v>52</v>
      </c>
      <c r="D982" s="156">
        <v>41671</v>
      </c>
      <c r="E982" s="155">
        <v>6</v>
      </c>
      <c r="F982" s="155" t="s">
        <v>80</v>
      </c>
      <c r="G982" s="155" t="s">
        <v>80</v>
      </c>
      <c r="H982" s="155" t="s">
        <v>80</v>
      </c>
      <c r="I982" s="133" t="s">
        <v>81</v>
      </c>
      <c r="J982" s="138">
        <v>149.58676500000001</v>
      </c>
    </row>
    <row r="983" spans="1:10" x14ac:dyDescent="0.3">
      <c r="A983" s="151" t="s">
        <v>82</v>
      </c>
      <c r="B983" s="152" t="s">
        <v>80</v>
      </c>
      <c r="C983" s="152" t="s">
        <v>52</v>
      </c>
      <c r="D983" s="153">
        <v>41699</v>
      </c>
      <c r="E983" s="152">
        <v>6</v>
      </c>
      <c r="F983" s="152" t="s">
        <v>80</v>
      </c>
      <c r="G983" s="152" t="s">
        <v>80</v>
      </c>
      <c r="H983" s="152" t="s">
        <v>80</v>
      </c>
      <c r="I983" s="128" t="s">
        <v>81</v>
      </c>
      <c r="J983" s="138">
        <v>181.40367599999999</v>
      </c>
    </row>
    <row r="984" spans="1:10" x14ac:dyDescent="0.3">
      <c r="A984" s="154" t="s">
        <v>82</v>
      </c>
      <c r="B984" s="155" t="s">
        <v>80</v>
      </c>
      <c r="C984" s="155" t="s">
        <v>52</v>
      </c>
      <c r="D984" s="156">
        <v>41730</v>
      </c>
      <c r="E984" s="155">
        <v>6</v>
      </c>
      <c r="F984" s="155" t="s">
        <v>80</v>
      </c>
      <c r="G984" s="155" t="s">
        <v>80</v>
      </c>
      <c r="H984" s="155" t="s">
        <v>80</v>
      </c>
      <c r="I984" s="133" t="s">
        <v>81</v>
      </c>
      <c r="J984" s="138">
        <v>171.057864</v>
      </c>
    </row>
    <row r="985" spans="1:10" x14ac:dyDescent="0.3">
      <c r="A985" s="151" t="s">
        <v>82</v>
      </c>
      <c r="B985" s="152" t="s">
        <v>80</v>
      </c>
      <c r="C985" s="152" t="s">
        <v>52</v>
      </c>
      <c r="D985" s="153">
        <v>41760</v>
      </c>
      <c r="E985" s="152">
        <v>6</v>
      </c>
      <c r="F985" s="152" t="s">
        <v>80</v>
      </c>
      <c r="G985" s="152" t="s">
        <v>80</v>
      </c>
      <c r="H985" s="152" t="s">
        <v>80</v>
      </c>
      <c r="I985" s="128" t="s">
        <v>81</v>
      </c>
      <c r="J985" s="138">
        <v>165.28699900000001</v>
      </c>
    </row>
    <row r="986" spans="1:10" x14ac:dyDescent="0.3">
      <c r="A986" s="154" t="s">
        <v>82</v>
      </c>
      <c r="B986" s="155" t="s">
        <v>80</v>
      </c>
      <c r="C986" s="155" t="s">
        <v>52</v>
      </c>
      <c r="D986" s="156">
        <v>41791</v>
      </c>
      <c r="E986" s="155">
        <v>6</v>
      </c>
      <c r="F986" s="155" t="s">
        <v>80</v>
      </c>
      <c r="G986" s="155" t="s">
        <v>80</v>
      </c>
      <c r="H986" s="155" t="s">
        <v>80</v>
      </c>
      <c r="I986" s="133" t="s">
        <v>81</v>
      </c>
      <c r="J986" s="138">
        <v>149.50871699999999</v>
      </c>
    </row>
    <row r="987" spans="1:10" x14ac:dyDescent="0.3">
      <c r="A987" s="151" t="s">
        <v>82</v>
      </c>
      <c r="B987" s="152" t="s">
        <v>80</v>
      </c>
      <c r="C987" s="152" t="s">
        <v>54</v>
      </c>
      <c r="D987" s="153">
        <v>41456</v>
      </c>
      <c r="E987" s="152">
        <v>6</v>
      </c>
      <c r="F987" s="152" t="s">
        <v>80</v>
      </c>
      <c r="G987" s="152" t="s">
        <v>80</v>
      </c>
      <c r="H987" s="152" t="s">
        <v>80</v>
      </c>
      <c r="I987" s="128" t="s">
        <v>81</v>
      </c>
      <c r="J987" s="137">
        <v>211.968999</v>
      </c>
    </row>
    <row r="988" spans="1:10" x14ac:dyDescent="0.3">
      <c r="A988" s="154" t="s">
        <v>82</v>
      </c>
      <c r="B988" s="155" t="s">
        <v>80</v>
      </c>
      <c r="C988" s="155" t="s">
        <v>54</v>
      </c>
      <c r="D988" s="156">
        <v>41487</v>
      </c>
      <c r="E988" s="155">
        <v>6</v>
      </c>
      <c r="F988" s="155" t="s">
        <v>80</v>
      </c>
      <c r="G988" s="155" t="s">
        <v>80</v>
      </c>
      <c r="H988" s="155" t="s">
        <v>80</v>
      </c>
      <c r="I988" s="133" t="s">
        <v>81</v>
      </c>
      <c r="J988" s="137">
        <v>224.199051</v>
      </c>
    </row>
    <row r="989" spans="1:10" x14ac:dyDescent="0.3">
      <c r="A989" s="151" t="s">
        <v>82</v>
      </c>
      <c r="B989" s="152" t="s">
        <v>80</v>
      </c>
      <c r="C989" s="152" t="s">
        <v>54</v>
      </c>
      <c r="D989" s="153">
        <v>41518</v>
      </c>
      <c r="E989" s="152">
        <v>6</v>
      </c>
      <c r="F989" s="152" t="s">
        <v>80</v>
      </c>
      <c r="G989" s="152" t="s">
        <v>80</v>
      </c>
      <c r="H989" s="152" t="s">
        <v>80</v>
      </c>
      <c r="I989" s="128" t="s">
        <v>81</v>
      </c>
      <c r="J989" s="137">
        <v>220.53646699999999</v>
      </c>
    </row>
    <row r="990" spans="1:10" x14ac:dyDescent="0.3">
      <c r="A990" s="154" t="s">
        <v>82</v>
      </c>
      <c r="B990" s="155" t="s">
        <v>80</v>
      </c>
      <c r="C990" s="155" t="s">
        <v>54</v>
      </c>
      <c r="D990" s="156">
        <v>41548</v>
      </c>
      <c r="E990" s="155">
        <v>6</v>
      </c>
      <c r="F990" s="155" t="s">
        <v>80</v>
      </c>
      <c r="G990" s="155" t="s">
        <v>80</v>
      </c>
      <c r="H990" s="155" t="s">
        <v>80</v>
      </c>
      <c r="I990" s="133" t="s">
        <v>81</v>
      </c>
      <c r="J990" s="137">
        <v>306.76027599999998</v>
      </c>
    </row>
    <row r="991" spans="1:10" x14ac:dyDescent="0.3">
      <c r="A991" s="151" t="s">
        <v>82</v>
      </c>
      <c r="B991" s="152" t="s">
        <v>80</v>
      </c>
      <c r="C991" s="152" t="s">
        <v>54</v>
      </c>
      <c r="D991" s="153">
        <v>41579</v>
      </c>
      <c r="E991" s="152">
        <v>6</v>
      </c>
      <c r="F991" s="152" t="s">
        <v>80</v>
      </c>
      <c r="G991" s="152" t="s">
        <v>80</v>
      </c>
      <c r="H991" s="152" t="s">
        <v>80</v>
      </c>
      <c r="I991" s="128" t="s">
        <v>81</v>
      </c>
      <c r="J991" s="137">
        <v>260.052864</v>
      </c>
    </row>
    <row r="992" spans="1:10" x14ac:dyDescent="0.3">
      <c r="A992" s="154" t="s">
        <v>82</v>
      </c>
      <c r="B992" s="155" t="s">
        <v>80</v>
      </c>
      <c r="C992" s="155" t="s">
        <v>54</v>
      </c>
      <c r="D992" s="156">
        <v>41609</v>
      </c>
      <c r="E992" s="155">
        <v>6</v>
      </c>
      <c r="F992" s="155" t="s">
        <v>80</v>
      </c>
      <c r="G992" s="155" t="s">
        <v>80</v>
      </c>
      <c r="H992" s="155" t="s">
        <v>80</v>
      </c>
      <c r="I992" s="133" t="s">
        <v>81</v>
      </c>
      <c r="J992" s="137">
        <v>240.21016</v>
      </c>
    </row>
    <row r="993" spans="1:10" x14ac:dyDescent="0.3">
      <c r="A993" s="151" t="s">
        <v>82</v>
      </c>
      <c r="B993" s="152" t="s">
        <v>80</v>
      </c>
      <c r="C993" s="152" t="s">
        <v>54</v>
      </c>
      <c r="D993" s="153">
        <v>41640</v>
      </c>
      <c r="E993" s="152">
        <v>6</v>
      </c>
      <c r="F993" s="152" t="s">
        <v>80</v>
      </c>
      <c r="G993" s="152" t="s">
        <v>80</v>
      </c>
      <c r="H993" s="152" t="s">
        <v>80</v>
      </c>
      <c r="I993" s="128" t="s">
        <v>81</v>
      </c>
      <c r="J993" s="137">
        <v>258.160549</v>
      </c>
    </row>
    <row r="994" spans="1:10" x14ac:dyDescent="0.3">
      <c r="A994" s="154" t="s">
        <v>82</v>
      </c>
      <c r="B994" s="155" t="s">
        <v>80</v>
      </c>
      <c r="C994" s="155" t="s">
        <v>54</v>
      </c>
      <c r="D994" s="156">
        <v>41671</v>
      </c>
      <c r="E994" s="155">
        <v>6</v>
      </c>
      <c r="F994" s="155" t="s">
        <v>80</v>
      </c>
      <c r="G994" s="155" t="s">
        <v>80</v>
      </c>
      <c r="H994" s="155" t="s">
        <v>80</v>
      </c>
      <c r="I994" s="133" t="s">
        <v>81</v>
      </c>
      <c r="J994" s="137">
        <v>310.884524</v>
      </c>
    </row>
    <row r="995" spans="1:10" x14ac:dyDescent="0.3">
      <c r="A995" s="151" t="s">
        <v>82</v>
      </c>
      <c r="B995" s="152" t="s">
        <v>80</v>
      </c>
      <c r="C995" s="152" t="s">
        <v>54</v>
      </c>
      <c r="D995" s="153">
        <v>41699</v>
      </c>
      <c r="E995" s="152">
        <v>6</v>
      </c>
      <c r="F995" s="152" t="s">
        <v>80</v>
      </c>
      <c r="G995" s="152" t="s">
        <v>80</v>
      </c>
      <c r="H995" s="152" t="s">
        <v>80</v>
      </c>
      <c r="I995" s="128" t="s">
        <v>81</v>
      </c>
      <c r="J995" s="137">
        <v>347.651006</v>
      </c>
    </row>
    <row r="996" spans="1:10" x14ac:dyDescent="0.3">
      <c r="A996" s="154" t="s">
        <v>82</v>
      </c>
      <c r="B996" s="155" t="s">
        <v>80</v>
      </c>
      <c r="C996" s="155" t="s">
        <v>54</v>
      </c>
      <c r="D996" s="156">
        <v>41730</v>
      </c>
      <c r="E996" s="155">
        <v>6</v>
      </c>
      <c r="F996" s="155" t="s">
        <v>80</v>
      </c>
      <c r="G996" s="155" t="s">
        <v>80</v>
      </c>
      <c r="H996" s="155" t="s">
        <v>80</v>
      </c>
      <c r="I996" s="133" t="s">
        <v>81</v>
      </c>
      <c r="J996" s="137">
        <v>341.99016599999999</v>
      </c>
    </row>
    <row r="997" spans="1:10" x14ac:dyDescent="0.3">
      <c r="A997" s="151" t="s">
        <v>82</v>
      </c>
      <c r="B997" s="152" t="s">
        <v>80</v>
      </c>
      <c r="C997" s="152" t="s">
        <v>54</v>
      </c>
      <c r="D997" s="153">
        <v>41760</v>
      </c>
      <c r="E997" s="152">
        <v>6</v>
      </c>
      <c r="F997" s="152" t="s">
        <v>80</v>
      </c>
      <c r="G997" s="152" t="s">
        <v>80</v>
      </c>
      <c r="H997" s="152" t="s">
        <v>80</v>
      </c>
      <c r="I997" s="128" t="s">
        <v>81</v>
      </c>
      <c r="J997" s="137">
        <v>301.18512999999996</v>
      </c>
    </row>
    <row r="998" spans="1:10" x14ac:dyDescent="0.3">
      <c r="A998" s="154" t="s">
        <v>82</v>
      </c>
      <c r="B998" s="155" t="s">
        <v>80</v>
      </c>
      <c r="C998" s="155" t="s">
        <v>54</v>
      </c>
      <c r="D998" s="156">
        <v>41791</v>
      </c>
      <c r="E998" s="155">
        <v>6</v>
      </c>
      <c r="F998" s="155" t="s">
        <v>80</v>
      </c>
      <c r="G998" s="155" t="s">
        <v>80</v>
      </c>
      <c r="H998" s="155" t="s">
        <v>80</v>
      </c>
      <c r="I998" s="133" t="s">
        <v>81</v>
      </c>
      <c r="J998" s="137">
        <v>260.92</v>
      </c>
    </row>
    <row r="999" spans="1:10" x14ac:dyDescent="0.3">
      <c r="A999" s="151" t="s">
        <v>82</v>
      </c>
      <c r="B999" s="152" t="s">
        <v>80</v>
      </c>
      <c r="C999" s="152" t="s">
        <v>53</v>
      </c>
      <c r="D999" s="153">
        <v>41456</v>
      </c>
      <c r="E999" s="152">
        <v>6</v>
      </c>
      <c r="F999" s="152" t="s">
        <v>80</v>
      </c>
      <c r="G999" s="152" t="s">
        <v>80</v>
      </c>
      <c r="H999" s="152" t="s">
        <v>80</v>
      </c>
      <c r="I999" s="128" t="s">
        <v>81</v>
      </c>
      <c r="J999" s="137">
        <v>234.24199100000001</v>
      </c>
    </row>
    <row r="1000" spans="1:10" x14ac:dyDescent="0.3">
      <c r="A1000" s="154" t="s">
        <v>82</v>
      </c>
      <c r="B1000" s="155" t="s">
        <v>80</v>
      </c>
      <c r="C1000" s="155" t="s">
        <v>53</v>
      </c>
      <c r="D1000" s="156">
        <v>41487</v>
      </c>
      <c r="E1000" s="155">
        <v>6</v>
      </c>
      <c r="F1000" s="155" t="s">
        <v>80</v>
      </c>
      <c r="G1000" s="155" t="s">
        <v>80</v>
      </c>
      <c r="H1000" s="155" t="s">
        <v>80</v>
      </c>
      <c r="I1000" s="133" t="s">
        <v>81</v>
      </c>
      <c r="J1000" s="138">
        <v>203.740703</v>
      </c>
    </row>
    <row r="1001" spans="1:10" x14ac:dyDescent="0.3">
      <c r="A1001" s="151" t="s">
        <v>82</v>
      </c>
      <c r="B1001" s="152" t="s">
        <v>80</v>
      </c>
      <c r="C1001" s="152" t="s">
        <v>53</v>
      </c>
      <c r="D1001" s="153">
        <v>41518</v>
      </c>
      <c r="E1001" s="152">
        <v>6</v>
      </c>
      <c r="F1001" s="152" t="s">
        <v>80</v>
      </c>
      <c r="G1001" s="152" t="s">
        <v>80</v>
      </c>
      <c r="H1001" s="152" t="s">
        <v>80</v>
      </c>
      <c r="I1001" s="128" t="s">
        <v>81</v>
      </c>
      <c r="J1001" s="138">
        <v>192.23546099999999</v>
      </c>
    </row>
    <row r="1002" spans="1:10" x14ac:dyDescent="0.3">
      <c r="A1002" s="154" t="s">
        <v>82</v>
      </c>
      <c r="B1002" s="155" t="s">
        <v>80</v>
      </c>
      <c r="C1002" s="155" t="s">
        <v>53</v>
      </c>
      <c r="D1002" s="156">
        <v>41548</v>
      </c>
      <c r="E1002" s="155">
        <v>6</v>
      </c>
      <c r="F1002" s="155" t="s">
        <v>80</v>
      </c>
      <c r="G1002" s="155" t="s">
        <v>80</v>
      </c>
      <c r="H1002" s="155" t="s">
        <v>80</v>
      </c>
      <c r="I1002" s="133" t="s">
        <v>81</v>
      </c>
      <c r="J1002" s="138">
        <v>176.36956599999999</v>
      </c>
    </row>
    <row r="1003" spans="1:10" x14ac:dyDescent="0.3">
      <c r="A1003" s="151" t="s">
        <v>82</v>
      </c>
      <c r="B1003" s="152" t="s">
        <v>80</v>
      </c>
      <c r="C1003" s="152" t="s">
        <v>53</v>
      </c>
      <c r="D1003" s="153">
        <v>41579</v>
      </c>
      <c r="E1003" s="152">
        <v>6</v>
      </c>
      <c r="F1003" s="152" t="s">
        <v>80</v>
      </c>
      <c r="G1003" s="152" t="s">
        <v>80</v>
      </c>
      <c r="H1003" s="152" t="s">
        <v>80</v>
      </c>
      <c r="I1003" s="128" t="s">
        <v>81</v>
      </c>
      <c r="J1003" s="138">
        <v>206.09105</v>
      </c>
    </row>
    <row r="1004" spans="1:10" x14ac:dyDescent="0.3">
      <c r="A1004" s="154" t="s">
        <v>82</v>
      </c>
      <c r="B1004" s="155" t="s">
        <v>80</v>
      </c>
      <c r="C1004" s="155" t="s">
        <v>53</v>
      </c>
      <c r="D1004" s="156">
        <v>41609</v>
      </c>
      <c r="E1004" s="155">
        <v>6</v>
      </c>
      <c r="F1004" s="155" t="s">
        <v>80</v>
      </c>
      <c r="G1004" s="155" t="s">
        <v>80</v>
      </c>
      <c r="H1004" s="155" t="s">
        <v>80</v>
      </c>
      <c r="I1004" s="133" t="s">
        <v>81</v>
      </c>
      <c r="J1004" s="138">
        <v>141.32156660000001</v>
      </c>
    </row>
    <row r="1005" spans="1:10" x14ac:dyDescent="0.3">
      <c r="A1005" s="151" t="s">
        <v>82</v>
      </c>
      <c r="B1005" s="152" t="s">
        <v>80</v>
      </c>
      <c r="C1005" s="152" t="s">
        <v>53</v>
      </c>
      <c r="D1005" s="153">
        <v>41640</v>
      </c>
      <c r="E1005" s="152">
        <v>6</v>
      </c>
      <c r="F1005" s="152" t="s">
        <v>80</v>
      </c>
      <c r="G1005" s="152" t="s">
        <v>80</v>
      </c>
      <c r="H1005" s="152" t="s">
        <v>80</v>
      </c>
      <c r="I1005" s="128" t="s">
        <v>81</v>
      </c>
      <c r="J1005" s="138">
        <v>214.20249699999999</v>
      </c>
    </row>
    <row r="1006" spans="1:10" x14ac:dyDescent="0.3">
      <c r="A1006" s="154" t="s">
        <v>82</v>
      </c>
      <c r="B1006" s="155" t="s">
        <v>80</v>
      </c>
      <c r="C1006" s="155" t="s">
        <v>53</v>
      </c>
      <c r="D1006" s="156">
        <v>41671</v>
      </c>
      <c r="E1006" s="155">
        <v>6</v>
      </c>
      <c r="F1006" s="155" t="s">
        <v>80</v>
      </c>
      <c r="G1006" s="155" t="s">
        <v>80</v>
      </c>
      <c r="H1006" s="155" t="s">
        <v>80</v>
      </c>
      <c r="I1006" s="133" t="s">
        <v>81</v>
      </c>
      <c r="J1006" s="138">
        <v>211.43019899999999</v>
      </c>
    </row>
    <row r="1007" spans="1:10" x14ac:dyDescent="0.3">
      <c r="A1007" s="151" t="s">
        <v>82</v>
      </c>
      <c r="B1007" s="152" t="s">
        <v>80</v>
      </c>
      <c r="C1007" s="152" t="s">
        <v>53</v>
      </c>
      <c r="D1007" s="153">
        <v>41699</v>
      </c>
      <c r="E1007" s="152">
        <v>6</v>
      </c>
      <c r="F1007" s="152" t="s">
        <v>80</v>
      </c>
      <c r="G1007" s="152" t="s">
        <v>80</v>
      </c>
      <c r="H1007" s="152" t="s">
        <v>80</v>
      </c>
      <c r="I1007" s="128" t="s">
        <v>81</v>
      </c>
      <c r="J1007" s="138">
        <v>141.81421700000001</v>
      </c>
    </row>
    <row r="1008" spans="1:10" x14ac:dyDescent="0.3">
      <c r="A1008" s="154" t="s">
        <v>82</v>
      </c>
      <c r="B1008" s="155" t="s">
        <v>80</v>
      </c>
      <c r="C1008" s="155" t="s">
        <v>53</v>
      </c>
      <c r="D1008" s="156">
        <v>41730</v>
      </c>
      <c r="E1008" s="155">
        <v>6</v>
      </c>
      <c r="F1008" s="155" t="s">
        <v>80</v>
      </c>
      <c r="G1008" s="155" t="s">
        <v>80</v>
      </c>
      <c r="H1008" s="155" t="s">
        <v>80</v>
      </c>
      <c r="I1008" s="133" t="s">
        <v>81</v>
      </c>
      <c r="J1008" s="138">
        <v>118.441136</v>
      </c>
    </row>
    <row r="1009" spans="1:10" x14ac:dyDescent="0.3">
      <c r="A1009" s="151" t="s">
        <v>82</v>
      </c>
      <c r="B1009" s="152" t="s">
        <v>80</v>
      </c>
      <c r="C1009" s="152" t="s">
        <v>53</v>
      </c>
      <c r="D1009" s="153">
        <v>41760</v>
      </c>
      <c r="E1009" s="152">
        <v>6</v>
      </c>
      <c r="F1009" s="152" t="s">
        <v>80</v>
      </c>
      <c r="G1009" s="152" t="s">
        <v>80</v>
      </c>
      <c r="H1009" s="152" t="s">
        <v>80</v>
      </c>
      <c r="I1009" s="128" t="s">
        <v>81</v>
      </c>
      <c r="J1009" s="138">
        <v>116.407369</v>
      </c>
    </row>
    <row r="1010" spans="1:10" x14ac:dyDescent="0.3">
      <c r="A1010" s="157" t="s">
        <v>82</v>
      </c>
      <c r="B1010" s="158" t="s">
        <v>80</v>
      </c>
      <c r="C1010" s="158" t="s">
        <v>53</v>
      </c>
      <c r="D1010" s="159">
        <v>41791</v>
      </c>
      <c r="E1010" s="158">
        <v>6</v>
      </c>
      <c r="F1010" s="158" t="s">
        <v>80</v>
      </c>
      <c r="G1010" s="158" t="s">
        <v>80</v>
      </c>
      <c r="H1010" s="158" t="s">
        <v>80</v>
      </c>
      <c r="I1010" s="139" t="s">
        <v>81</v>
      </c>
      <c r="J1010" s="140">
        <v>140.38033399999998</v>
      </c>
    </row>
  </sheetData>
  <phoneticPr fontId="2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AY89"/>
  <sheetViews>
    <sheetView showGridLines="0" topLeftCell="A78" zoomScale="70" zoomScaleNormal="70" workbookViewId="0">
      <selection activeCell="Z61" sqref="Z61"/>
    </sheetView>
  </sheetViews>
  <sheetFormatPr defaultColWidth="8.6640625" defaultRowHeight="28.2" customHeight="1" x14ac:dyDescent="0.25"/>
  <cols>
    <col min="1" max="1" width="15.44140625" style="73" customWidth="1"/>
    <col min="2" max="2" width="32.33203125" style="73" customWidth="1"/>
    <col min="3" max="3" width="37.5546875" style="73" customWidth="1"/>
    <col min="4" max="4" width="22.109375" style="73" customWidth="1"/>
    <col min="5" max="5" width="22.33203125" style="73" bestFit="1" customWidth="1"/>
    <col min="6" max="9" width="15.33203125" style="73" bestFit="1" customWidth="1"/>
    <col min="10" max="10" width="15.5546875" style="73" bestFit="1" customWidth="1"/>
    <col min="11" max="12" width="15.33203125" style="73" bestFit="1" customWidth="1"/>
    <col min="13" max="13" width="20.109375" style="73" customWidth="1"/>
    <col min="14" max="14" width="16.44140625" style="73" bestFit="1" customWidth="1"/>
    <col min="15" max="15" width="24.109375" style="73" customWidth="1"/>
    <col min="16" max="16" width="15.33203125" style="73" bestFit="1" customWidth="1"/>
    <col min="17" max="17" width="18.33203125" style="73" customWidth="1"/>
    <col min="18" max="16384" width="8.6640625" style="73"/>
  </cols>
  <sheetData>
    <row r="1" spans="1:22" s="76" customFormat="1" ht="28.2" customHeight="1" x14ac:dyDescent="0.3">
      <c r="A1" s="75" t="s">
        <v>83</v>
      </c>
    </row>
    <row r="2" spans="1:22" s="15" customFormat="1" ht="28.2" customHeight="1" x14ac:dyDescent="0.25">
      <c r="A2" s="15" t="s">
        <v>84</v>
      </c>
    </row>
    <row r="3" spans="1:22" s="15" customFormat="1" ht="28.2" customHeight="1" x14ac:dyDescent="0.25">
      <c r="A3" s="15" t="s">
        <v>85</v>
      </c>
    </row>
    <row r="4" spans="1:22" s="15" customFormat="1" ht="28.2" customHeight="1" x14ac:dyDescent="0.25">
      <c r="A4" s="15" t="s">
        <v>86</v>
      </c>
    </row>
    <row r="5" spans="1:22" s="15" customFormat="1" ht="28.2" customHeight="1" x14ac:dyDescent="0.25">
      <c r="A5" s="1" t="s">
        <v>87</v>
      </c>
    </row>
    <row r="6" spans="1:22" s="15" customFormat="1" ht="28.2" customHeight="1" x14ac:dyDescent="0.25">
      <c r="A6" s="15" t="s">
        <v>88</v>
      </c>
    </row>
    <row r="7" spans="1:22" s="15" customFormat="1" ht="28.2" customHeight="1" x14ac:dyDescent="0.25">
      <c r="A7" s="15" t="s">
        <v>89</v>
      </c>
    </row>
    <row r="8" spans="1:22" s="77" customFormat="1" ht="40.5" customHeight="1" x14ac:dyDescent="0.3">
      <c r="A8" s="218" t="s">
        <v>90</v>
      </c>
      <c r="B8" s="219"/>
      <c r="C8" s="219"/>
      <c r="D8" s="219"/>
      <c r="E8" s="219"/>
      <c r="F8" s="219"/>
      <c r="G8" s="219"/>
      <c r="H8" s="219"/>
      <c r="I8" s="219"/>
      <c r="J8" s="219"/>
      <c r="K8" s="219"/>
      <c r="L8" s="219"/>
      <c r="M8" s="219"/>
      <c r="N8" s="219"/>
      <c r="O8" s="219"/>
      <c r="P8" s="219"/>
      <c r="Q8" s="219"/>
      <c r="R8" s="219"/>
      <c r="S8" s="219"/>
      <c r="T8" s="219"/>
      <c r="U8" s="219"/>
    </row>
    <row r="9" spans="1:22" s="77" customFormat="1" ht="46.95" customHeight="1" x14ac:dyDescent="0.3">
      <c r="A9" s="218" t="s">
        <v>91</v>
      </c>
      <c r="B9" s="215"/>
      <c r="C9" s="215"/>
      <c r="D9" s="215"/>
      <c r="E9" s="215"/>
      <c r="F9" s="215"/>
      <c r="G9" s="215"/>
      <c r="H9" s="215"/>
      <c r="I9" s="215"/>
      <c r="J9" s="215"/>
      <c r="K9" s="215"/>
      <c r="L9" s="215"/>
      <c r="M9" s="215"/>
      <c r="N9" s="215"/>
      <c r="O9" s="215"/>
      <c r="P9" s="215"/>
      <c r="Q9" s="215"/>
      <c r="R9" s="215"/>
      <c r="S9" s="215"/>
      <c r="T9" s="215"/>
      <c r="U9" s="215"/>
      <c r="V9" s="215"/>
    </row>
    <row r="10" spans="1:22" s="81" customFormat="1" ht="28.2" customHeight="1" x14ac:dyDescent="0.25">
      <c r="A10" s="79" t="s">
        <v>20</v>
      </c>
      <c r="B10" s="79" t="s">
        <v>92</v>
      </c>
      <c r="C10" s="79" t="s">
        <v>50</v>
      </c>
      <c r="D10" s="79" t="s">
        <v>93</v>
      </c>
      <c r="E10" s="80">
        <v>41456</v>
      </c>
      <c r="F10" s="80">
        <v>41487</v>
      </c>
      <c r="G10" s="80">
        <v>41518</v>
      </c>
      <c r="H10" s="80">
        <v>41548</v>
      </c>
      <c r="I10" s="80">
        <v>41579</v>
      </c>
      <c r="J10" s="80">
        <v>41609</v>
      </c>
      <c r="K10" s="80">
        <v>41640</v>
      </c>
      <c r="L10" s="80">
        <v>41671</v>
      </c>
      <c r="M10" s="80">
        <v>41699</v>
      </c>
      <c r="N10" s="80">
        <v>41730</v>
      </c>
      <c r="O10" s="80">
        <v>41760</v>
      </c>
      <c r="P10" s="80">
        <v>41791</v>
      </c>
    </row>
    <row r="11" spans="1:22" s="81" customFormat="1" ht="28.2" customHeight="1" x14ac:dyDescent="0.25">
      <c r="A11" s="79"/>
      <c r="B11" s="79"/>
      <c r="C11" s="79"/>
      <c r="D11" s="79"/>
      <c r="E11" s="83"/>
      <c r="F11" s="83"/>
      <c r="G11" s="83"/>
      <c r="H11" s="83"/>
      <c r="I11" s="83"/>
      <c r="J11" s="83"/>
      <c r="K11" s="83"/>
      <c r="L11" s="83"/>
      <c r="M11" s="83"/>
      <c r="N11" s="83"/>
      <c r="O11" s="83"/>
      <c r="P11" s="83"/>
      <c r="Q11" s="79" t="s">
        <v>94</v>
      </c>
    </row>
    <row r="12" spans="1:22" ht="28.2" customHeight="1" x14ac:dyDescent="0.3">
      <c r="A12" s="74" t="s">
        <v>52</v>
      </c>
      <c r="B12" s="74" t="s">
        <v>95</v>
      </c>
      <c r="C12" s="74" t="s">
        <v>72</v>
      </c>
      <c r="D12" s="74" t="s">
        <v>73</v>
      </c>
      <c r="E12" s="14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Analysis'!E10)</f>
        <v>1473589.0469999998</v>
      </c>
      <c r="F12" s="14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Analysis'!F10)</f>
        <v>1419296.1002499999</v>
      </c>
      <c r="G12" s="14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Analysis'!G10)</f>
        <v>1310673.21</v>
      </c>
      <c r="H12" s="14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Analysis'!H10)</f>
        <v>1301024.7319999998</v>
      </c>
      <c r="I12" s="14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Analysis'!I10)</f>
        <v>1373822.8629999999</v>
      </c>
      <c r="J12" s="14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Analysis'!J10)</f>
        <v>1340623.0372500001</v>
      </c>
      <c r="K12" s="14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Analysis'!K10)</f>
        <v>1948962.5522499997</v>
      </c>
      <c r="L12" s="14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Analysis'!L10)</f>
        <v>1725161.6969999999</v>
      </c>
      <c r="M12" s="14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Analysis'!M10)</f>
        <v>1818208.6194999998</v>
      </c>
      <c r="N12" s="14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Analysis'!N10)</f>
        <v>1328501.68325</v>
      </c>
      <c r="O12" s="14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Analysis'!O10)</f>
        <v>1344117.2814999998</v>
      </c>
      <c r="P12" s="142">
        <f>SUMIFS('Data Repository Table'!$J:$J,'Data Repository Table'!$A:$A,'Data Repository Table'!$A$3,'Data Repository Table'!$B:$B,'Data Repository Table'!$B$3,'Data Repository Table'!$C:$C,'Revenue Analysis'!$A$12,'Data Repository Table'!$G:$G,'Revenue Analysis'!$C$12,'Data Repository Table'!$H:$H,'Revenue Analysis'!$D$12,'Data Repository Table'!$D:$D,'Revenue Analysis'!P10)</f>
        <v>1291609.1335</v>
      </c>
      <c r="Q12" s="82">
        <f>SUM(E12:P12)</f>
        <v>17675589.956500001</v>
      </c>
    </row>
    <row r="13" spans="1:22" ht="28.2" customHeight="1" x14ac:dyDescent="0.3">
      <c r="A13" s="74" t="s">
        <v>52</v>
      </c>
      <c r="B13" s="74" t="s">
        <v>95</v>
      </c>
      <c r="C13" s="74" t="s">
        <v>72</v>
      </c>
      <c r="D13" s="74" t="s">
        <v>75</v>
      </c>
      <c r="E13" s="142">
        <f>SUMIFS('Data Repository Table'!$J:$J,'Data Repository Table'!$A:$A,'Data Repository Table'!$A$3,'Data Repository Table'!$B:$B,'Data Repository Table'!B4,'Data Repository Table'!$C:$C,'Revenue Analysis'!$A$12,'Data Repository Table'!$G:$G,$C$13,'Data Repository Table'!$H:$H,$D$13,'Data Repository Table'!$D:$D,'Revenue Analysis'!E10)</f>
        <v>1620947.9516999999</v>
      </c>
      <c r="F13" s="142">
        <f>SUMIFS('Data Repository Table'!$J:$J,'Data Repository Table'!$A:$A,'Data Repository Table'!$A$3,'Data Repository Table'!$B:$B,'Data Repository Table'!$B$3,'Data Repository Table'!$C:$C,'Revenue Analysis'!$A$12,'Data Repository Table'!$G:$G,$C$13,'Data Repository Table'!$H:$H,$D$13,'Data Repository Table'!$D:$D,'Revenue Analysis'!F10)</f>
        <v>1561225.710275</v>
      </c>
      <c r="G13" s="142">
        <f>SUMIFS('Data Repository Table'!$J:$J,'Data Repository Table'!$A:$A,'Data Repository Table'!$A$3,'Data Repository Table'!$B:$B,'Data Repository Table'!$B$3,'Data Repository Table'!$C:$C,'Revenue Analysis'!$A$12,'Data Repository Table'!$G:$G,$C$13,'Data Repository Table'!$H:$H,$D$13,'Data Repository Table'!$D:$D,'Revenue Analysis'!G10)</f>
        <v>1441740.531</v>
      </c>
      <c r="H13" s="142">
        <f>SUMIFS('Data Repository Table'!$J:$J,'Data Repository Table'!$A:$A,'Data Repository Table'!$A$3,'Data Repository Table'!$B:$B,'Data Repository Table'!$B$3,'Data Repository Table'!$C:$C,'Revenue Analysis'!$A$12,'Data Repository Table'!$G:$G,C13,'Data Repository Table'!$H:$H,D13,'Data Repository Table'!$D:$D,'Revenue Analysis'!H10)</f>
        <v>1431127.2052</v>
      </c>
      <c r="I13" s="142">
        <f>SUMIFS('Data Repository Table'!$J:$J,'Data Repository Table'!$A:$A,'Data Repository Table'!$A$3,'Data Repository Table'!$B:$B,'Data Repository Table'!$B$3,'Data Repository Table'!$C:$C,'Revenue Analysis'!$A$12,'Data Repository Table'!$G:$G,C13,'Data Repository Table'!$H:$H,D13,'Data Repository Table'!$D:$D,'Revenue Analysis'!$I$10)</f>
        <v>1511205.1492999999</v>
      </c>
      <c r="J13" s="142">
        <f>SUMIFS('Data Repository Table'!$J:$J,'Data Repository Table'!$A:$A,'Data Repository Table'!$A$3,'Data Repository Table'!$B:$B,'Data Repository Table'!$B$3,'Data Repository Table'!$C:$C,'Revenue Analysis'!$A$12,'Data Repository Table'!$G:$G,$C$13,'Data Repository Table'!$H:$H,$D$13,'Data Repository Table'!$D:$D,'Revenue Analysis'!J10)</f>
        <v>1474685.3409750003</v>
      </c>
      <c r="K13" s="142">
        <f>SUMIFS('Data Repository Table'!$J:$J,'Data Repository Table'!$A:$A,'Data Repository Table'!$A$3,'Data Repository Table'!$B:$B,'Data Repository Table'!$B$3,'Data Repository Table'!$C:$C,'Revenue Analysis'!$A$12,'Data Repository Table'!$G:$G,$C$13,'Data Repository Table'!$H:$H,$D$13,'Data Repository Table'!$D:$D,'Revenue Analysis'!K10)</f>
        <v>2143858.8074749997</v>
      </c>
      <c r="L13" s="142">
        <f>SUMIFS('Data Repository Table'!$J:$J,'Data Repository Table'!$A:$A,'Data Repository Table'!$A$3,'Data Repository Table'!$B:$B,'Data Repository Table'!$B$3,'Data Repository Table'!$C:$C,'Revenue Analysis'!$A$12,'Data Repository Table'!$G:$G,$C$13,'Data Repository Table'!$H:$H,$D$13,'Data Repository Table'!$D:$D,'Revenue Analysis'!L10)</f>
        <v>1897677.8667000001</v>
      </c>
      <c r="M13" s="142">
        <f>SUMIFS('Data Repository Table'!$J:$J,'Data Repository Table'!$A:$A,'Data Repository Table'!$A$3,'Data Repository Table'!$B:$B,'Data Repository Table'!$B$3,'Data Repository Table'!$C:$C,'Revenue Analysis'!$A$12,'Data Repository Table'!$G:$G,$C$13,'Data Repository Table'!$H:$H,$D$13,'Data Repository Table'!$D:$D,'Revenue Analysis'!M10)</f>
        <v>2000029.4814499998</v>
      </c>
      <c r="N13" s="142">
        <f>SUMIFS('Data Repository Table'!$J:$J,'Data Repository Table'!$A:$A,'Data Repository Table'!$A$3,'Data Repository Table'!$B:$B,'Data Repository Table'!$B$3,'Data Repository Table'!$C:$C,'Revenue Analysis'!$A$12,'Data Repository Table'!$G:$G,$C$13,'Data Repository Table'!$H:$H,$D$13,'Data Repository Table'!$D:$D,'Revenue Analysis'!N10)</f>
        <v>1461351.8515750002</v>
      </c>
      <c r="O13" s="142">
        <f>SUMIFS('Data Repository Table'!$J:$J,'Data Repository Table'!$A:$A,'Data Repository Table'!$A$3,'Data Repository Table'!$B:$B,'Data Repository Table'!$B$3,'Data Repository Table'!$C:$C,'Revenue Analysis'!$A$12,'Data Repository Table'!$G:$G,$C$13,'Data Repository Table'!$H:$H,$D$13,'Data Repository Table'!$D:$D,'Revenue Analysis'!O10)</f>
        <v>1478529.0096499999</v>
      </c>
      <c r="P13" s="142">
        <f>SUMIFS('Data Repository Table'!$J:$J,'Data Repository Table'!$A:$A,'Data Repository Table'!$A$3,'Data Repository Table'!$B:$B,'Data Repository Table'!$B$3,'Data Repository Table'!$C:$C,'Revenue Analysis'!$A$12,'Data Repository Table'!$G:$G,$C$13,'Data Repository Table'!$H:$H,$D$13,'Data Repository Table'!$D:$D,'Revenue Analysis'!P10)</f>
        <v>1420770.04685</v>
      </c>
      <c r="Q13" s="82">
        <f>SUM(E13:P13)</f>
        <v>19443148.952149998</v>
      </c>
    </row>
    <row r="14" spans="1:22" ht="28.2" customHeight="1" x14ac:dyDescent="0.3">
      <c r="A14" s="74" t="s">
        <v>52</v>
      </c>
      <c r="B14" s="74" t="s">
        <v>95</v>
      </c>
      <c r="C14" s="74" t="s">
        <v>76</v>
      </c>
      <c r="D14" s="74" t="s">
        <v>73</v>
      </c>
      <c r="E14" s="142">
        <f>SUMIFS('Data Repository Table'!$J:$J,'Data Repository Table'!$A:$A,'Data Repository Table'!$A$3,'Data Repository Table'!$B:$B,'Data Repository Table'!B5,'Data Repository Table'!$C:$C,'Revenue Analysis'!$A$12,'Data Repository Table'!$G:$G,C14,'Data Repository Table'!$H:$H,D14,'Data Repository Table'!$D:$D,'Revenue Analysis'!E10)</f>
        <v>567331.78309499996</v>
      </c>
      <c r="F14" s="142">
        <f>SUMIFS('Data Repository Table'!$J:$J,'Data Repository Table'!$A:$A,'Data Repository Table'!$A$3,'Data Repository Table'!$B:$B,'Data Repository Table'!$B$3,'Data Repository Table'!$C:$C,'Revenue Analysis'!$A$12,'Data Repository Table'!$G:$G,'Revenue Analysis'!C14,'Data Repository Table'!$H:$H,'Revenue Analysis'!D14,'Data Repository Table'!$D:$D,'Revenue Analysis'!$F$10)</f>
        <v>546428.99859624996</v>
      </c>
      <c r="G14" s="142">
        <f>SUMIFS('Data Repository Table'!$J:$J,'Data Repository Table'!$A:$A,'Data Repository Table'!$A$3,'Data Repository Table'!$B:$B,'Data Repository Table'!$B$3,'Data Repository Table'!$C:$C,'Revenue Analysis'!$A$12,'Data Repository Table'!$G:$G,C14,'Data Repository Table'!$H:$H,D14,'Data Repository Table'!$D:$D,'Revenue Analysis'!$G$10)</f>
        <v>504609.18584999995</v>
      </c>
      <c r="H14" s="142">
        <f>SUMIFS('Data Repository Table'!$J:$J,'Data Repository Table'!$A:$A,'Data Repository Table'!$A$3,'Data Repository Table'!$B:$B,'Data Repository Table'!$B$3,'Data Repository Table'!$C:$C,'Revenue Analysis'!$A$12,'Data Repository Table'!$G:$G,$C$14,'Data Repository Table'!$H:$H,$D$14,'Data Repository Table'!$D:$D,'Revenue Analysis'!H10)</f>
        <v>500894.52181999997</v>
      </c>
      <c r="I14" s="142">
        <f>SUMIFS('Data Repository Table'!$J:$J,'Data Repository Table'!$A:$A,'Data Repository Table'!$A$3,'Data Repository Table'!$B:$B,'Data Repository Table'!$B$3,'Data Repository Table'!$C:$C,'Revenue Analysis'!$A$12,'Data Repository Table'!$G:$G,C14,'Data Repository Table'!$H:$H,D14,'Data Repository Table'!$D:$D,'Revenue Analysis'!$I$10)</f>
        <v>528921.80225499999</v>
      </c>
      <c r="J14" s="142">
        <f>SUMIFS('Data Repository Table'!$J:$J,'Data Repository Table'!$A:$A,'Data Repository Table'!$A$3,'Data Repository Table'!$B:$B,'Data Repository Table'!$B$3,'Data Repository Table'!$C:$C,'Revenue Analysis'!$A$12,'Data Repository Table'!$G:$G,$C$14,'Data Repository Table'!$H:$H,$D$14,'Data Repository Table'!$D:$D,'Revenue Analysis'!J10)</f>
        <v>516139.86934125004</v>
      </c>
      <c r="K14" s="142">
        <f>SUMIFS('Data Repository Table'!$J:$J,'Data Repository Table'!$A:$A,'Data Repository Table'!$A$3,'Data Repository Table'!$B:$B,'Data Repository Table'!$B$3,'Data Repository Table'!$C:$C,'Revenue Analysis'!$A$12,'Data Repository Table'!$G:$G,$C$14,'Data Repository Table'!$H:$H,$D$14,'Data Repository Table'!$D:$D,'Revenue Analysis'!K10)</f>
        <v>750350.5826162498</v>
      </c>
      <c r="L14" s="142">
        <f>SUMIFS('Data Repository Table'!$J:$J,'Data Repository Table'!$A:$A,'Data Repository Table'!$A$3,'Data Repository Table'!$B:$B,'Data Repository Table'!$B$3,'Data Repository Table'!$C:$C,'Revenue Analysis'!$A$12,'Data Repository Table'!$G:$G,$C$14,'Data Repository Table'!$H:$H,$D$14,'Data Repository Table'!$D:$D,'Revenue Analysis'!L10)</f>
        <v>664187.25334499998</v>
      </c>
      <c r="M14" s="142">
        <f>SUMIFS('Data Repository Table'!$J:$J,'Data Repository Table'!$A:$A,'Data Repository Table'!$A$3,'Data Repository Table'!$B:$B,'Data Repository Table'!$B$3,'Data Repository Table'!$C:$C,'Revenue Analysis'!$A$12,'Data Repository Table'!$G:$G,$C$14,'Data Repository Table'!$H:$H,$D$14,'Data Repository Table'!$D:$D,'Revenue Analysis'!M10)</f>
        <v>700010.31850749988</v>
      </c>
      <c r="N14" s="142">
        <f>SUMIFS('Data Repository Table'!$J:$J,'Data Repository Table'!$A:$A,'Data Repository Table'!$A$3,'Data Repository Table'!$B:$B,'Data Repository Table'!$B$3,'Data Repository Table'!$C:$C,'Revenue Analysis'!$A$12,'Data Repository Table'!$G:$G,$C$14,'Data Repository Table'!$H:$H,$D$14,'Data Repository Table'!$D:$D,'Revenue Analysis'!N10)</f>
        <v>511473.14805125003</v>
      </c>
      <c r="O14" s="142">
        <f>SUMIFS('Data Repository Table'!$J:$J,'Data Repository Table'!$A:$A,'Data Repository Table'!$A$3,'Data Repository Table'!$B:$B,'Data Repository Table'!$B$3,'Data Repository Table'!$C:$C,'Revenue Analysis'!$A$12,'Data Repository Table'!$G:$G,$C$14,'Data Repository Table'!$H:$H,$D$14,'Data Repository Table'!$D:$D,'Revenue Analysis'!O10)</f>
        <v>517485.15337749996</v>
      </c>
      <c r="P14" s="142">
        <f>SUMIFS('Data Repository Table'!$J:$J,'Data Repository Table'!$A:$A,'Data Repository Table'!$A$3,'Data Repository Table'!$B:$B,'Data Repository Table'!$B$3,'Data Repository Table'!$C:$C,'Revenue Analysis'!$A$12,'Data Repository Table'!$G:$G,$C$14,'Data Repository Table'!$H:$H,$D$14,'Data Repository Table'!$D:$D,'Revenue Analysis'!P10)</f>
        <v>497269.5163975</v>
      </c>
      <c r="Q14" s="82">
        <f t="shared" ref="Q14:Q16" si="0">SUM(E14:P14)</f>
        <v>6805102.1332524996</v>
      </c>
    </row>
    <row r="15" spans="1:22" ht="28.2" customHeight="1" x14ac:dyDescent="0.3">
      <c r="A15" s="74" t="s">
        <v>52</v>
      </c>
      <c r="B15" s="74" t="s">
        <v>95</v>
      </c>
      <c r="C15" s="74" t="s">
        <v>76</v>
      </c>
      <c r="D15" s="74" t="s">
        <v>75</v>
      </c>
      <c r="E15" s="142">
        <f>SUMIFS('Data Repository Table'!$J:$J,'Data Repository Table'!$A:$A,'Data Repository Table'!$A$3,'Data Repository Table'!$B:$B,'Data Repository Table'!B6,'Data Repository Table'!$C:$C,'Revenue Analysis'!$A$12,'Data Repository Table'!$G:$G,C15,'Data Repository Table'!$H:$H,D15,'Data Repository Table'!$D:$D,'Revenue Analysis'!$E$10)</f>
        <v>955954.05451507494</v>
      </c>
      <c r="F15" s="142">
        <f>SUMIFS('Data Repository Table'!$J:$J,'Data Repository Table'!$A:$A,'Data Repository Table'!$A$3,'Data Repository Table'!$B:$B,'Data Repository Table'!$B$3,'Data Repository Table'!$C:$C,'Revenue Analysis'!$A$12,'Data Repository Table'!$G:$G,'Revenue Analysis'!C15,'Data Repository Table'!$H:$H,'Revenue Analysis'!D15,'Data Repository Table'!$D:$D,'Revenue Analysis'!$F$10)</f>
        <v>920732.86263468117</v>
      </c>
      <c r="G15" s="142">
        <f>SUMIFS('Data Repository Table'!$J:$J,'Data Repository Table'!$A:$A,'Data Repository Table'!$A$3,'Data Repository Table'!$B:$B,'Data Repository Table'!$B$3,'Data Repository Table'!$C:$C,'Revenue Analysis'!$A$12,'Data Repository Table'!$G:$G,C15,'Data Repository Table'!$H:$H,D15,'Data Repository Table'!$D:$D,'Revenue Analysis'!$G$10)</f>
        <v>850266.47815724998</v>
      </c>
      <c r="H15" s="142">
        <f>SUMIFS('Data Repository Table'!$J:$J,'Data Repository Table'!$A:$A,'Data Repository Table'!$A$3,'Data Repository Table'!$B:$B,'Data Repository Table'!$B$3,'Data Repository Table'!$C:$C,'Revenue Analysis'!$A$12,'Data Repository Table'!$G:$G,C15,'Data Repository Table'!$H:$H,D15,'Data Repository Table'!$D:$D,'Revenue Analysis'!$H$10)</f>
        <v>844007.26926670002</v>
      </c>
      <c r="I15" s="142">
        <f>SUMIFS('Data Repository Table'!$J:$J,'Data Repository Table'!$A:$A,'Data Repository Table'!$A$3,'Data Repository Table'!$B:$B,'Data Repository Table'!$B$3,'Data Repository Table'!$C:$C,'Revenue Analysis'!$A$12,'Data Repository Table'!$G:$G,C15,'Data Repository Table'!$H:$H,D15,'Data Repository Table'!$D:$D,'Revenue Analysis'!$I$10)</f>
        <v>891233.23679967504</v>
      </c>
      <c r="J15" s="142">
        <f>SUMIFS('Data Repository Table'!$J:$J,'Data Repository Table'!$A:$A,'Data Repository Table'!$A$3,'Data Repository Table'!$B:$B,'Data Repository Table'!$B$3,'Data Repository Table'!$C:$C,'Revenue Analysis'!$A$12,'Data Repository Table'!$G:$G,$C$15,'Data Repository Table'!$H:$H,$D$15,'Data Repository Table'!$D:$D,'Revenue Analysis'!J10)</f>
        <v>869695.6798400064</v>
      </c>
      <c r="K15" s="142">
        <f>SUMIFS('Data Repository Table'!$J:$J,'Data Repository Table'!$A:$A,'Data Repository Table'!$A$3,'Data Repository Table'!$B:$B,'Data Repository Table'!$B$3,'Data Repository Table'!$C:$C,'Revenue Analysis'!$A$12,'Data Repository Table'!$G:$G,$C$15,'Data Repository Table'!$H:$H,$D$15,'Data Repository Table'!$D:$D,'Revenue Analysis'!K10)</f>
        <v>1264340.7317083809</v>
      </c>
      <c r="L15" s="142">
        <f>SUMIFS('Data Repository Table'!$J:$J,'Data Repository Table'!$A:$A,'Data Repository Table'!$A$3,'Data Repository Table'!$B:$B,'Data Repository Table'!$B$3,'Data Repository Table'!$C:$C,'Revenue Analysis'!$A$12,'Data Repository Table'!$G:$G,$C$15,'Data Repository Table'!$H:$H,$D$15,'Data Repository Table'!$D:$D,'Revenue Analysis'!L10)</f>
        <v>1119155.521886325</v>
      </c>
      <c r="M15" s="142">
        <f>SUMIFS('Data Repository Table'!$J:$J,'Data Repository Table'!$A:$A,'Data Repository Table'!$A$3,'Data Repository Table'!$B:$B,'Data Repository Table'!$B$3,'Data Repository Table'!$C:$C,'Revenue Analysis'!$A$12,'Data Repository Table'!$G:$G,$C$15,'Data Repository Table'!$H:$H,$D$15,'Data Repository Table'!$D:$D,'Revenue Analysis'!M10)</f>
        <v>1179517.3866851374</v>
      </c>
      <c r="N15" s="142">
        <f>SUMIFS('Data Repository Table'!$J:$J,'Data Repository Table'!$A:$A,'Data Repository Table'!$A$3,'Data Repository Table'!$B:$B,'Data Repository Table'!$B$3,'Data Repository Table'!$C:$C,'Revenue Analysis'!$A$12,'Data Repository Table'!$G:$G,$C$15,'Data Repository Table'!$H:$H,$D$15,'Data Repository Table'!$D:$D,'Revenue Analysis'!N10)</f>
        <v>861832.25446635636</v>
      </c>
      <c r="O15" s="142">
        <f>SUMIFS('Data Repository Table'!$J:$J,'Data Repository Table'!$A:$A,'Data Repository Table'!$A$3,'Data Repository Table'!$B:$B,'Data Repository Table'!$B$3,'Data Repository Table'!$C:$C,'Revenue Analysis'!$A$12,'Data Repository Table'!$G:$G,$C$15,'Data Repository Table'!$H:$H,$D$15,'Data Repository Table'!$D:$D,'Revenue Analysis'!O10)</f>
        <v>871962.48344108742</v>
      </c>
      <c r="P15" s="142">
        <f>SUMIFS('Data Repository Table'!$J:$J,'Data Repository Table'!$A:$A,'Data Repository Table'!$A$3,'Data Repository Table'!$B:$B,'Data Repository Table'!$B$3,'Data Repository Table'!$C:$C,'Revenue Analysis'!$A$12,'Data Repository Table'!$G:$G,$C$15,'Data Repository Table'!$H:$H,$D$15,'Data Repository Table'!$D:$D,'Revenue Analysis'!P10)</f>
        <v>837899.13512978749</v>
      </c>
      <c r="Q15" s="82">
        <f t="shared" si="0"/>
        <v>11466597.094530459</v>
      </c>
    </row>
    <row r="16" spans="1:22" ht="28.2" customHeight="1" thickBot="1" x14ac:dyDescent="0.35">
      <c r="A16" s="74" t="s">
        <v>52</v>
      </c>
      <c r="B16" s="74" t="s">
        <v>95</v>
      </c>
      <c r="C16" s="74" t="s">
        <v>77</v>
      </c>
      <c r="D16" s="74" t="s">
        <v>73</v>
      </c>
      <c r="E16" s="142">
        <f>SUMIFS('Data Repository Table'!$J:$J,'Data Repository Table'!$A:$A,'Data Repository Table'!$A$3,'Data Repository Table'!$B:$B,'Data Repository Table'!B7,'Data Repository Table'!$C:$C,'Revenue Analysis'!$A$12,'Data Repository Table'!$G:$G,C16,'Data Repository Table'!$H:$H,D16,'Data Repository Table'!$D:$D,'Revenue Analysis'!$E$10)</f>
        <v>1296758.36136</v>
      </c>
      <c r="F16" s="142">
        <f>SUMIFS('Data Repository Table'!$J:$J,'Data Repository Table'!$A:$A,'Data Repository Table'!$A$3,'Data Repository Table'!$B:$B,'Data Repository Table'!$B$3,'Data Repository Table'!$C:$C,'Revenue Analysis'!$A$12,'Data Repository Table'!$G:$G,'Revenue Analysis'!C16,'Data Repository Table'!$H:$H,'Revenue Analysis'!D16,'Data Repository Table'!$D:$D,'Revenue Analysis'!$F$10)</f>
        <v>1248980.56822</v>
      </c>
      <c r="G16" s="142">
        <f>SUMIFS('Data Repository Table'!$J:$J,'Data Repository Table'!$A:$A,'Data Repository Table'!$A$3,'Data Repository Table'!$B:$B,'Data Repository Table'!$B$3,'Data Repository Table'!$C:$C,'Revenue Analysis'!$A$12,'Data Repository Table'!$G:$G,C16,'Data Repository Table'!$H:$H,D16,'Data Repository Table'!$D:$D,'Revenue Analysis'!$G$10)</f>
        <v>1153392.4247999999</v>
      </c>
      <c r="H16" s="142">
        <f>SUMIFS('Data Repository Table'!$J:$J,'Data Repository Table'!$A:$A,'Data Repository Table'!$A$3,'Data Repository Table'!$B:$B,'Data Repository Table'!$B$3,'Data Repository Table'!$C:$C,'Revenue Analysis'!$A$12,'Data Repository Table'!$G:$G,C16,'Data Repository Table'!$H:$H,D16,'Data Repository Table'!$D:$D,'Revenue Analysis'!$H$10)</f>
        <v>1144901.76416</v>
      </c>
      <c r="I16" s="142">
        <f>SUMIFS('Data Repository Table'!$J:$J,'Data Repository Table'!$A:$A,'Data Repository Table'!$A$3,'Data Repository Table'!$B:$B,'Data Repository Table'!$B$3,'Data Repository Table'!$C:$C,'Revenue Analysis'!$A$12,'Data Repository Table'!$G:$G,$C$16,'Data Repository Table'!$H:$H,$D$16,'Data Repository Table'!$D:$D,'Revenue Analysis'!I10)</f>
        <v>1208964.11944</v>
      </c>
      <c r="J16" s="142">
        <f>SUMIFS('Data Repository Table'!$J:$J,'Data Repository Table'!$A:$A,'Data Repository Table'!$A$3,'Data Repository Table'!$B:$B,'Data Repository Table'!$B$3,'Data Repository Table'!$C:$C,'Revenue Analysis'!$A$12,'Data Repository Table'!$G:$G,$C$16,'Data Repository Table'!$H:$H,$D$16,'Data Repository Table'!$D:$D,'Revenue Analysis'!J10)</f>
        <v>1179748.2727800002</v>
      </c>
      <c r="K16" s="142">
        <f>SUMIFS('Data Repository Table'!$J:$J,'Data Repository Table'!$A:$A,'Data Repository Table'!$A$3,'Data Repository Table'!$B:$B,'Data Repository Table'!$B$3,'Data Repository Table'!$C:$C,'Revenue Analysis'!$A$12,'Data Repository Table'!$G:$G,$C$16,'Data Repository Table'!$H:$H,$D$16,'Data Repository Table'!$D:$D,'Revenue Analysis'!K10)</f>
        <v>1715087.0459799999</v>
      </c>
      <c r="L16" s="142">
        <f>SUMIFS('Data Repository Table'!$J:$J,'Data Repository Table'!$A:$A,'Data Repository Table'!$A$3,'Data Repository Table'!$B:$B,'Data Repository Table'!$B$3,'Data Repository Table'!$C:$C,'Revenue Analysis'!$A$12,'Data Repository Table'!$G:$G,$C$16,'Data Repository Table'!$H:$H,$D$16,'Data Repository Table'!$D:$D,'Revenue Analysis'!L10)</f>
        <v>1518142.2933600002</v>
      </c>
      <c r="M16" s="142">
        <f>SUMIFS('Data Repository Table'!$J:$J,'Data Repository Table'!$A:$A,'Data Repository Table'!$A$3,'Data Repository Table'!$B:$B,'Data Repository Table'!$B$3,'Data Repository Table'!$C:$C,'Revenue Analysis'!$A$12,'Data Repository Table'!$G:$G,$C$16,'Data Repository Table'!$H:$H,$D$16,'Data Repository Table'!$D:$D,'Revenue Analysis'!M10)</f>
        <v>1600023.58516</v>
      </c>
      <c r="N16" s="142">
        <f>SUMIFS('Data Repository Table'!$J:$J,'Data Repository Table'!$A:$A,'Data Repository Table'!$A$3,'Data Repository Table'!$B:$B,'Data Repository Table'!$B$3,'Data Repository Table'!$C:$C,'Revenue Analysis'!$A$12,'Data Repository Table'!$G:$G,$C$16,'Data Repository Table'!$H:$H,$D$16,'Data Repository Table'!$D:$D,'Revenue Analysis'!N10)</f>
        <v>1169081.4812600003</v>
      </c>
      <c r="O16" s="142">
        <f>SUMIFS('Data Repository Table'!$J:$J,'Data Repository Table'!$A:$A,'Data Repository Table'!$A$3,'Data Repository Table'!$B:$B,'Data Repository Table'!$B$3,'Data Repository Table'!$C:$C,'Revenue Analysis'!$A$12,'Data Repository Table'!$G:$G,$C$16,'Data Repository Table'!$H:$H,$D$16,'Data Repository Table'!$D:$D,'Revenue Analysis'!O10)</f>
        <v>1182823.2077200001</v>
      </c>
      <c r="P16" s="142">
        <f>SUMIFS('Data Repository Table'!$J:$J,'Data Repository Table'!$A:$A,'Data Repository Table'!$A$3,'Data Repository Table'!$B:$B,'Data Repository Table'!$B$3,'Data Repository Table'!$C:$C,'Revenue Analysis'!$A$12,'Data Repository Table'!$G:$G,$C$16,'Data Repository Table'!$H:$H,$D$16,'Data Repository Table'!$D:$D,'Revenue Analysis'!P10)</f>
        <v>1136616.0374800002</v>
      </c>
      <c r="Q16" s="82">
        <f t="shared" si="0"/>
        <v>15554519.161720002</v>
      </c>
    </row>
    <row r="17" spans="1:51" s="190" customFormat="1" ht="28.2" customHeight="1" thickBot="1" x14ac:dyDescent="0.3">
      <c r="A17" s="186" t="s">
        <v>96</v>
      </c>
      <c r="B17" s="187"/>
      <c r="C17" s="187"/>
      <c r="D17" s="187"/>
      <c r="E17" s="188">
        <f>SUM(E12:E16)</f>
        <v>5914581.1976700742</v>
      </c>
      <c r="F17" s="188">
        <f>SUM(F12:F16)</f>
        <v>5696664.2399759311</v>
      </c>
      <c r="G17" s="188">
        <f t="shared" ref="G17:P17" si="1">SUM(G12:G16)</f>
        <v>5260681.8298072498</v>
      </c>
      <c r="H17" s="188">
        <f t="shared" si="1"/>
        <v>5221955.4924466992</v>
      </c>
      <c r="I17" s="188">
        <f t="shared" si="1"/>
        <v>5514147.1707946751</v>
      </c>
      <c r="J17" s="188">
        <f t="shared" si="1"/>
        <v>5380892.2001862573</v>
      </c>
      <c r="K17" s="188">
        <f t="shared" si="1"/>
        <v>7822599.7200296307</v>
      </c>
      <c r="L17" s="188">
        <f t="shared" si="1"/>
        <v>6924324.6322913244</v>
      </c>
      <c r="M17" s="188">
        <f t="shared" si="1"/>
        <v>7297789.3913026378</v>
      </c>
      <c r="N17" s="188">
        <f t="shared" si="1"/>
        <v>5332240.4186026063</v>
      </c>
      <c r="O17" s="188">
        <f t="shared" si="1"/>
        <v>5394917.135688588</v>
      </c>
      <c r="P17" s="188">
        <f t="shared" si="1"/>
        <v>5184163.8693572879</v>
      </c>
      <c r="Q17" s="189">
        <f>SUM(Q12:Q16)</f>
        <v>70944957.298152968</v>
      </c>
    </row>
    <row r="18" spans="1:51" ht="28.2" customHeight="1" x14ac:dyDescent="0.3">
      <c r="A18" s="74" t="s">
        <v>54</v>
      </c>
      <c r="B18" s="74" t="s">
        <v>95</v>
      </c>
      <c r="C18" s="74" t="s">
        <v>72</v>
      </c>
      <c r="D18" s="74" t="s">
        <v>73</v>
      </c>
      <c r="E18" s="142">
        <f>SUMIFS('Data Repository Table'!$J:$J,'Data Repository Table'!$A:$A,'Data Repository Table'!$A$3,'Data Repository Table'!$B:$B,'Data Repository Table'!B9,'Data Repository Table'!$C:$C,'Revenue Analysis'!$A$18,'Data Repository Table'!$G:$G,'Revenue Analysis'!$C$18,'Data Repository Table'!$H:$H,'Revenue Analysis'!$D$18,'Data Repository Table'!$D:$D,'Revenue Analysis'!E10)</f>
        <v>2406673.7462499999</v>
      </c>
      <c r="F18" s="142">
        <f>SUMIFS('Data Repository Table'!$J:$J,'Data Repository Table'!$A:$A,'Data Repository Table'!$A$3,'Data Repository Table'!$B:$B,'Data Repository Table'!$B$3,'Data Repository Table'!$C:$C,'Revenue Analysis'!$A$18,'Data Repository Table'!$G:$G,'Revenue Analysis'!$C$18,'Data Repository Table'!$H:$H,'Revenue Analysis'!$D$18,'Data Repository Table'!$D:$D,'Revenue Analysis'!F10)</f>
        <v>2028377.0049999999</v>
      </c>
      <c r="G18" s="142">
        <f>SUMIFS('Data Repository Table'!$J:$J,'Data Repository Table'!$A:$A,'Data Repository Table'!$A$3,'Data Repository Table'!$B:$B,'Data Repository Table'!$B$3,'Data Repository Table'!$C:$C,'Revenue Analysis'!$A$18,'Data Repository Table'!$G:$G,'Revenue Analysis'!$C$18,'Data Repository Table'!$H:$H,'Revenue Analysis'!$D$18,'Data Repository Table'!$D:$D,'Revenue Analysis'!G10)</f>
        <v>2241097.23875</v>
      </c>
      <c r="H18" s="142">
        <f>SUMIFS('Data Repository Table'!$J:$J,'Data Repository Table'!$A:$A,'Data Repository Table'!$A$3,'Data Repository Table'!$B:$B,'Data Repository Table'!$B$3,'Data Repository Table'!$C:$C,'Revenue Analysis'!$A$18,'Data Repository Table'!$G:$G,'Revenue Analysis'!$C$18,'Data Repository Table'!$H:$H,'Revenue Analysis'!$D$18,'Data Repository Table'!$D:$D,'Revenue Analysis'!H10)</f>
        <v>2104393.5099999998</v>
      </c>
      <c r="I18" s="142">
        <f>SUMIFS('Data Repository Table'!$J:$J,'Data Repository Table'!$A:$A,'Data Repository Table'!$A$3,'Data Repository Table'!$B:$B,'Data Repository Table'!$B$3,'Data Repository Table'!$C:$C,'Revenue Analysis'!$A$18,'Data Repository Table'!$G:$G,'Revenue Analysis'!$C$18,'Data Repository Table'!$H:$H,'Revenue Analysis'!$D$18,'Data Repository Table'!$D:$D,'Revenue Analysis'!I10)</f>
        <v>1921236.2224999999</v>
      </c>
      <c r="J18" s="142">
        <f>SUMIFS('Data Repository Table'!$J:$J,'Data Repository Table'!$A:$A,'Data Repository Table'!$A$3,'Data Repository Table'!$B:$B,'Data Repository Table'!$B$3,'Data Repository Table'!$C:$C,'Revenue Analysis'!$A$18,'Data Repository Table'!$G:$G,'Revenue Analysis'!$C$18,'Data Repository Table'!$H:$H,'Revenue Analysis'!$D$18,'Data Repository Table'!$D:$D,'Revenue Analysis'!J10)</f>
        <v>2161522.17</v>
      </c>
      <c r="K18" s="142">
        <f>SUMIFS('Data Repository Table'!$J:$J,'Data Repository Table'!$A:$A,'Data Repository Table'!$A$3,'Data Repository Table'!$B:$B,'Data Repository Table'!$B$3,'Data Repository Table'!$C:$C,'Revenue Analysis'!$A$18,'Data Repository Table'!$G:$G,'Revenue Analysis'!$C$18,'Data Repository Table'!$H:$H,'Revenue Analysis'!$D$18,'Data Repository Table'!$D:$D,'Revenue Analysis'!K10)</f>
        <v>3104730.2250000001</v>
      </c>
      <c r="L18" s="142">
        <f>SUMIFS('Data Repository Table'!$J:$J,'Data Repository Table'!$A:$A,'Data Repository Table'!$A$3,'Data Repository Table'!$B:$B,'Data Repository Table'!$B$3,'Data Repository Table'!$C:$C,'Revenue Analysis'!$A$18,'Data Repository Table'!$G:$G,'Revenue Analysis'!$C$18,'Data Repository Table'!$H:$H,'Revenue Analysis'!$D$18,'Data Repository Table'!$D:$D,'Revenue Analysis'!L10)</f>
        <v>2116798.7124999999</v>
      </c>
      <c r="M18" s="142">
        <f>SUMIFS('Data Repository Table'!$J:$J,'Data Repository Table'!$A:$A,'Data Repository Table'!$A$3,'Data Repository Table'!$B:$B,'Data Repository Table'!$B$3,'Data Repository Table'!$C:$C,'Revenue Analysis'!$A$18,'Data Repository Table'!$G:$G,'Revenue Analysis'!$C$18,'Data Repository Table'!$H:$H,'Revenue Analysis'!$D$18,'Data Repository Table'!$D:$D,'Revenue Analysis'!M10)</f>
        <v>2728427.88625</v>
      </c>
      <c r="N18" s="142">
        <f>SUMIFS('Data Repository Table'!$J:$J,'Data Repository Table'!$A:$A,'Data Repository Table'!$A$3,'Data Repository Table'!$B:$B,'Data Repository Table'!$B$3,'Data Repository Table'!$C:$C,'Revenue Analysis'!$A$18,'Data Repository Table'!$G:$G,'Revenue Analysis'!$C$18,'Data Repository Table'!$H:$H,'Revenue Analysis'!$D$18,'Data Repository Table'!$D:$D,'Revenue Analysis'!N10)</f>
        <v>2259504.8675000002</v>
      </c>
      <c r="O18" s="142">
        <f>SUMIFS('Data Repository Table'!$J:$J,'Data Repository Table'!$A:$A,'Data Repository Table'!$A$3,'Data Repository Table'!$B:$B,'Data Repository Table'!$B$3,'Data Repository Table'!$C:$C,'Revenue Analysis'!$A$18,'Data Repository Table'!$G:$G,'Revenue Analysis'!$C$18,'Data Repository Table'!$H:$H,'Revenue Analysis'!$D$18,'Data Repository Table'!$D:$D,'Revenue Analysis'!O10)</f>
        <v>2031569.2350000001</v>
      </c>
      <c r="P18" s="142">
        <f>SUMIFS('Data Repository Table'!$J:$J,'Data Repository Table'!$A:$A,'Data Repository Table'!$A$3,'Data Repository Table'!$B:$B,'Data Repository Table'!$B$3,'Data Repository Table'!$C:$C,'Revenue Analysis'!$A$18,'Data Repository Table'!$G:$G,'Revenue Analysis'!$C$18,'Data Repository Table'!$H:$H,'Revenue Analysis'!$D$18,'Data Repository Table'!$D:$D,'Revenue Analysis'!P10)</f>
        <v>2245023.2324999999</v>
      </c>
      <c r="Q18" s="82">
        <f>SUM(E18:P18)</f>
        <v>27349354.051249996</v>
      </c>
    </row>
    <row r="19" spans="1:51" ht="28.2" customHeight="1" x14ac:dyDescent="0.3">
      <c r="A19" s="74" t="s">
        <v>54</v>
      </c>
      <c r="B19" s="74" t="s">
        <v>95</v>
      </c>
      <c r="C19" s="74" t="s">
        <v>72</v>
      </c>
      <c r="D19" s="74" t="s">
        <v>75</v>
      </c>
      <c r="E19" s="142">
        <f>SUMIFS('Data Repository Table'!$J:$J,'Data Repository Table'!$A:$A,'Data Repository Table'!$A$3,'Data Repository Table'!$B:$B,'Data Repository Table'!$B$10,'Data Repository Table'!$C:$C,'Revenue Analysis'!$A$18,'Data Repository Table'!$G:$G,'Revenue Analysis'!C19,'Data Repository Table'!$H:$H,'Revenue Analysis'!D19,'Data Repository Table'!$D:$D,'Revenue Analysis'!$E$10)</f>
        <v>4813347.4924999997</v>
      </c>
      <c r="F19" s="142">
        <f>SUMIFS('Data Repository Table'!$J:$J,'Data Repository Table'!$A:$A,'Data Repository Table'!$A$3,'Data Repository Table'!$B:$B,'Data Repository Table'!$B$10,'Data Repository Table'!$C:$C,'Revenue Analysis'!$A$18,'Data Repository Table'!$G:$G,'Revenue Analysis'!$C$19,'Data Repository Table'!$H:$H,'Revenue Analysis'!$D$19,'Data Repository Table'!$D:$D,'Revenue Analysis'!F10)</f>
        <v>4056754.01</v>
      </c>
      <c r="G19" s="142">
        <f>SUMIFS('Data Repository Table'!$J:$J,'Data Repository Table'!$A:$A,'Data Repository Table'!$A$3,'Data Repository Table'!$B:$B,'Data Repository Table'!$B$10,'Data Repository Table'!$C:$C,'Revenue Analysis'!$A$18,'Data Repository Table'!$G:$G,'Revenue Analysis'!$C$19,'Data Repository Table'!$H:$H,'Revenue Analysis'!$D$19,'Data Repository Table'!$D:$D,'Revenue Analysis'!G10)</f>
        <v>4482194.4775</v>
      </c>
      <c r="H19" s="142">
        <f>SUMIFS('Data Repository Table'!$J:$J,'Data Repository Table'!$A:$A,'Data Repository Table'!$A$3,'Data Repository Table'!$B:$B,'Data Repository Table'!$B$10,'Data Repository Table'!$C:$C,'Revenue Analysis'!$A$18,'Data Repository Table'!$G:$G,'Revenue Analysis'!$C$19,'Data Repository Table'!$H:$H,'Revenue Analysis'!$D$19,'Data Repository Table'!$D:$D,'Revenue Analysis'!H10)</f>
        <v>4208787.0199999996</v>
      </c>
      <c r="I19" s="142">
        <f>SUMIFS('Data Repository Table'!$J:$J,'Data Repository Table'!$A:$A,'Data Repository Table'!$A$3,'Data Repository Table'!$B:$B,'Data Repository Table'!$B$10,'Data Repository Table'!$C:$C,'Revenue Analysis'!$A$18,'Data Repository Table'!$G:$G,'Revenue Analysis'!$C$19,'Data Repository Table'!$H:$H,'Revenue Analysis'!$D$19,'Data Repository Table'!$D:$D,'Revenue Analysis'!I10)</f>
        <v>3842472.4449999998</v>
      </c>
      <c r="J19" s="142">
        <f>SUMIFS('Data Repository Table'!$J:$J,'Data Repository Table'!$A:$A,'Data Repository Table'!$A$3,'Data Repository Table'!$B:$B,'Data Repository Table'!$B$10,'Data Repository Table'!$C:$C,'Revenue Analysis'!$A$18,'Data Repository Table'!$G:$G,'Revenue Analysis'!$C$19,'Data Repository Table'!$H:$H,'Revenue Analysis'!$D$19,'Data Repository Table'!$D:$D,'Revenue Analysis'!J10)</f>
        <v>4323044.34</v>
      </c>
      <c r="K19" s="142">
        <f>SUMIFS('Data Repository Table'!$J:$J,'Data Repository Table'!$A:$A,'Data Repository Table'!$A$3,'Data Repository Table'!$B:$B,'Data Repository Table'!$B$10,'Data Repository Table'!$C:$C,'Revenue Analysis'!$A$18,'Data Repository Table'!$G:$G,'Revenue Analysis'!$C$19,'Data Repository Table'!$H:$H,'Revenue Analysis'!$D$19,'Data Repository Table'!$D:$D,'Revenue Analysis'!K10)</f>
        <v>6209460.4500000002</v>
      </c>
      <c r="L19" s="142">
        <f>SUMIFS('Data Repository Table'!$J:$J,'Data Repository Table'!$A:$A,'Data Repository Table'!$A$3,'Data Repository Table'!$B:$B,'Data Repository Table'!$B$10,'Data Repository Table'!$C:$C,'Revenue Analysis'!$A$18,'Data Repository Table'!$G:$G,'Revenue Analysis'!$C$19,'Data Repository Table'!$H:$H,'Revenue Analysis'!$D$19,'Data Repository Table'!$D:$D,'Revenue Analysis'!L10)</f>
        <v>4633597.4249999998</v>
      </c>
      <c r="M19" s="142">
        <f>SUMIFS('Data Repository Table'!$J:$J,'Data Repository Table'!$A:$A,'Data Repository Table'!$A$3,'Data Repository Table'!$B:$B,'Data Repository Table'!$B$10,'Data Repository Table'!$C:$C,'Revenue Analysis'!$A$18,'Data Repository Table'!$G:$G,'Revenue Analysis'!$C$19,'Data Repository Table'!$H:$H,'Revenue Analysis'!$D$19,'Data Repository Table'!$D:$D,'Revenue Analysis'!M10)</f>
        <v>5456855.7725</v>
      </c>
      <c r="N19" s="142">
        <f>SUMIFS('Data Repository Table'!$J:$J,'Data Repository Table'!$A:$A,'Data Repository Table'!$A$3,'Data Repository Table'!$B:$B,'Data Repository Table'!$B$10,'Data Repository Table'!$C:$C,'Revenue Analysis'!$A$18,'Data Repository Table'!$G:$G,'Revenue Analysis'!$C$19,'Data Repository Table'!$H:$H,'Revenue Analysis'!$D$19,'Data Repository Table'!$D:$D,'Revenue Analysis'!N10)</f>
        <v>4519009.7350000003</v>
      </c>
      <c r="O19" s="142">
        <f>SUMIFS('Data Repository Table'!$J:$J,'Data Repository Table'!$A:$A,'Data Repository Table'!$A$3,'Data Repository Table'!$B:$B,'Data Repository Table'!$B$10,'Data Repository Table'!$C:$C,'Revenue Analysis'!$A$18,'Data Repository Table'!$G:$G,'Revenue Analysis'!$C$19,'Data Repository Table'!$H:$H,'Revenue Analysis'!$D$19,'Data Repository Table'!$D:$D,'Revenue Analysis'!O10)</f>
        <v>4063138.47</v>
      </c>
      <c r="P19" s="142">
        <f>SUMIFS('Data Repository Table'!$J:$J,'Data Repository Table'!$A:$A,'Data Repository Table'!$A$3,'Data Repository Table'!$B:$B,'Data Repository Table'!$B$10,'Data Repository Table'!$C:$C,'Revenue Analysis'!$A$18,'Data Repository Table'!$G:$G,'Revenue Analysis'!$C$19,'Data Repository Table'!$H:$H,'Revenue Analysis'!$D$19,'Data Repository Table'!$D:$D,'Revenue Analysis'!P10)</f>
        <v>4490046.4649999999</v>
      </c>
      <c r="Q19" s="82">
        <f t="shared" ref="Q19:Q22" si="2">SUM(E19:P19)</f>
        <v>55098708.102499992</v>
      </c>
    </row>
    <row r="20" spans="1:51" ht="28.2" customHeight="1" x14ac:dyDescent="0.3">
      <c r="A20" s="74" t="s">
        <v>54</v>
      </c>
      <c r="B20" s="74" t="s">
        <v>95</v>
      </c>
      <c r="C20" s="74" t="s">
        <v>76</v>
      </c>
      <c r="D20" s="74" t="s">
        <v>73</v>
      </c>
      <c r="E20" s="142">
        <f>SUMIFS('Data Repository Table'!$J:$J,'Data Repository Table'!$A:$A,'Data Repository Table'!$A$3,'Data Repository Table'!$B:$B,'Data Repository Table'!$B$10,'Data Repository Table'!$C:$C,'Revenue Analysis'!$A$18,'Data Repository Table'!$G:$G,'Revenue Analysis'!$C$20,'Data Repository Table'!$H:$H,'Revenue Analysis'!$D$20,'Data Repository Table'!$D:$D,'Revenue Analysis'!E10)</f>
        <v>2117872.8966999999</v>
      </c>
      <c r="F20" s="142">
        <f>SUMIFS('Data Repository Table'!$J:$J,'Data Repository Table'!$A:$A,'Data Repository Table'!$A$3,'Data Repository Table'!$B:$B,'Data Repository Table'!$B$10,'Data Repository Table'!$C:$C,'Revenue Analysis'!$A$18,'Data Repository Table'!$G:$G,'Revenue Analysis'!$C$20,'Data Repository Table'!$H:$H,'Revenue Analysis'!$D$20,'Data Repository Table'!$D:$D,'Revenue Analysis'!F10)</f>
        <v>1784971.7644</v>
      </c>
      <c r="G20" s="142">
        <f>SUMIFS('Data Repository Table'!$J:$J,'Data Repository Table'!$A:$A,'Data Repository Table'!$A$3,'Data Repository Table'!$B:$B,'Data Repository Table'!$B$10,'Data Repository Table'!$C:$C,'Revenue Analysis'!$A$18,'Data Repository Table'!$G:$G,'Revenue Analysis'!$C$20,'Data Repository Table'!$H:$H,'Revenue Analysis'!$D$20,'Data Repository Table'!$D:$D,'Revenue Analysis'!G10)</f>
        <v>1972165.5701000001</v>
      </c>
      <c r="H20" s="142">
        <f>SUMIFS('Data Repository Table'!$J:$J,'Data Repository Table'!$A:$A,'Data Repository Table'!$A$3,'Data Repository Table'!$B:$B,'Data Repository Table'!$B$10,'Data Repository Table'!$C:$C,'Revenue Analysis'!$A$18,'Data Repository Table'!$G:$G,'Revenue Analysis'!$C$20,'Data Repository Table'!$H:$H,'Revenue Analysis'!$D$20,'Data Repository Table'!$D:$D,'Revenue Analysis'!H10)</f>
        <v>1851866.2887999997</v>
      </c>
      <c r="I20" s="142">
        <f>SUMIFS('Data Repository Table'!$J:$J,'Data Repository Table'!$A:$A,'Data Repository Table'!$A$3,'Data Repository Table'!$B:$B,'Data Repository Table'!$B$10,'Data Repository Table'!$C:$C,'Revenue Analysis'!$A$18,'Data Repository Table'!$G:$G,'Revenue Analysis'!$C$20,'Data Repository Table'!$H:$H,'Revenue Analysis'!$D$20,'Data Repository Table'!$D:$D,'Revenue Analysis'!I10)</f>
        <v>1690687.8758</v>
      </c>
      <c r="J20" s="142">
        <f>SUMIFS('Data Repository Table'!$J:$J,'Data Repository Table'!$A:$A,'Data Repository Table'!$A$3,'Data Repository Table'!$B:$B,'Data Repository Table'!$B$10,'Data Repository Table'!$C:$C,'Revenue Analysis'!$A$18,'Data Repository Table'!$G:$G,'Revenue Analysis'!$C$20,'Data Repository Table'!$H:$H,'Revenue Analysis'!$D$20,'Data Repository Table'!$D:$D,'Revenue Analysis'!J10)</f>
        <v>1902139.5096</v>
      </c>
      <c r="K20" s="142">
        <f>SUMIFS('Data Repository Table'!$J:$J,'Data Repository Table'!$A:$A,'Data Repository Table'!$A$3,'Data Repository Table'!$B:$B,'Data Repository Table'!$B$10,'Data Repository Table'!$C:$C,'Revenue Analysis'!$A$18,'Data Repository Table'!$G:$G,'Revenue Analysis'!$C$20,'Data Repository Table'!$H:$H,'Revenue Analysis'!$D$20,'Data Repository Table'!$D:$D,'Revenue Analysis'!K10)</f>
        <v>2732162.5980000002</v>
      </c>
      <c r="L20" s="142">
        <f>SUMIFS('Data Repository Table'!$J:$J,'Data Repository Table'!$A:$A,'Data Repository Table'!$A$3,'Data Repository Table'!$B:$B,'Data Repository Table'!$B$10,'Data Repository Table'!$C:$C,'Revenue Analysis'!$A$18,'Data Repository Table'!$G:$G,'Revenue Analysis'!$C$20,'Data Repository Table'!$H:$H,'Revenue Analysis'!$D$20,'Data Repository Table'!$D:$D,'Revenue Analysis'!L10)</f>
        <v>2478782.8670000001</v>
      </c>
      <c r="M20" s="142">
        <f>SUMIFS('Data Repository Table'!$J:$J,'Data Repository Table'!$A:$A,'Data Repository Table'!$A$3,'Data Repository Table'!$B:$B,'Data Repository Table'!$B$10,'Data Repository Table'!$C:$C,'Revenue Analysis'!$A$18,'Data Repository Table'!$G:$G,'Revenue Analysis'!$C$20,'Data Repository Table'!$H:$H,'Revenue Analysis'!$D$20,'Data Repository Table'!$D:$D,'Revenue Analysis'!M10)</f>
        <v>2401016.5399000002</v>
      </c>
      <c r="N20" s="142">
        <f>SUMIFS('Data Repository Table'!$J:$J,'Data Repository Table'!$A:$A,'Data Repository Table'!$A$3,'Data Repository Table'!$B:$B,'Data Repository Table'!$B$10,'Data Repository Table'!$C:$C,'Revenue Analysis'!$A$18,'Data Repository Table'!$G:$G,'Revenue Analysis'!$C$20,'Data Repository Table'!$H:$H,'Revenue Analysis'!$D$20,'Data Repository Table'!$D:$D,'Revenue Analysis'!N10)</f>
        <v>1988364.2834000001</v>
      </c>
      <c r="O20" s="142">
        <f>SUMIFS('Data Repository Table'!$J:$J,'Data Repository Table'!$A:$A,'Data Repository Table'!$A$3,'Data Repository Table'!$B:$B,'Data Repository Table'!$B$10,'Data Repository Table'!$C:$C,'Revenue Analysis'!$A$18,'Data Repository Table'!$G:$G,'Revenue Analysis'!$C$20,'Data Repository Table'!$H:$H,'Revenue Analysis'!$D$20,'Data Repository Table'!$D:$D,'Revenue Analysis'!O10)</f>
        <v>1787780.9268</v>
      </c>
      <c r="P20" s="142">
        <f>SUMIFS('Data Repository Table'!$J:$J,'Data Repository Table'!$A:$A,'Data Repository Table'!$A$3,'Data Repository Table'!$B:$B,'Data Repository Table'!$B$10,'Data Repository Table'!$C:$C,'Revenue Analysis'!$A$18,'Data Repository Table'!$G:$G,'Revenue Analysis'!$C$20,'Data Repository Table'!$H:$H,'Revenue Analysis'!$D$20,'Data Repository Table'!$D:$D,'Revenue Analysis'!P10)</f>
        <v>1975620.4446</v>
      </c>
      <c r="Q20" s="82">
        <f t="shared" si="2"/>
        <v>24683431.565100003</v>
      </c>
    </row>
    <row r="21" spans="1:51" ht="28.2" customHeight="1" x14ac:dyDescent="0.3">
      <c r="A21" s="74" t="s">
        <v>54</v>
      </c>
      <c r="B21" s="74" t="s">
        <v>95</v>
      </c>
      <c r="C21" s="74" t="s">
        <v>76</v>
      </c>
      <c r="D21" s="74" t="s">
        <v>75</v>
      </c>
      <c r="E21" s="142">
        <f>SUMIFS('Data Repository Table'!$J:$J,'Data Repository Table'!$A:$A,'Data Repository Table'!$A$3,'Data Repository Table'!$B:$B,'Data Repository Table'!$B$10,'Data Repository Table'!$C:$C,'Revenue Analysis'!$A$18,'Data Repository Table'!$G:$G,'Revenue Analysis'!$C$21,'Data Repository Table'!$H:$H,'Revenue Analysis'!$D$21,'Data Repository Table'!$D:$D,'Revenue Analysis'!E10)</f>
        <v>3850677.9939999999</v>
      </c>
      <c r="F21" s="142">
        <f>SUMIFS('Data Repository Table'!$J:$J,'Data Repository Table'!$A:$A,'Data Repository Table'!$A$3,'Data Repository Table'!$B:$B,'Data Repository Table'!$B$10,'Data Repository Table'!$C:$C,'Revenue Analysis'!$A$18,'Data Repository Table'!$G:$G,'Revenue Analysis'!$C$21,'Data Repository Table'!$H:$H,'Revenue Analysis'!$D$21,'Data Repository Table'!$D:$D,'Revenue Analysis'!F10)</f>
        <v>3245403.2080000001</v>
      </c>
      <c r="G21" s="142">
        <f>SUMIFS('Data Repository Table'!$J:$J,'Data Repository Table'!$A:$A,'Data Repository Table'!$A$3,'Data Repository Table'!$B:$B,'Data Repository Table'!$B$10,'Data Repository Table'!$C:$C,'Revenue Analysis'!$A$18,'Data Repository Table'!$G:$G,'Revenue Analysis'!$C$21,'Data Repository Table'!$H:$H,'Revenue Analysis'!$D$21,'Data Repository Table'!$D:$D,'Revenue Analysis'!G10)</f>
        <v>3585755.5820000004</v>
      </c>
      <c r="H21" s="142">
        <f>SUMIFS('Data Repository Table'!$J:$J,'Data Repository Table'!$A:$A,'Data Repository Table'!$A$3,'Data Repository Table'!$B:$B,'Data Repository Table'!$B$10,'Data Repository Table'!$C:$C,'Revenue Analysis'!$A$18,'Data Repository Table'!$G:$G,'Revenue Analysis'!$C$21,'Data Repository Table'!$H:$H,'Revenue Analysis'!$D$21,'Data Repository Table'!$D:$D,'Revenue Analysis'!H10)</f>
        <v>3367029.6159999999</v>
      </c>
      <c r="I21" s="142">
        <f>SUMIFS('Data Repository Table'!$J:$J,'Data Repository Table'!$A:$A,'Data Repository Table'!$A$3,'Data Repository Table'!$B:$B,'Data Repository Table'!$B$10,'Data Repository Table'!$C:$C,'Revenue Analysis'!$A$18,'Data Repository Table'!$G:$G,'Revenue Analysis'!$C$21,'Data Repository Table'!$H:$H,'Revenue Analysis'!$D$21,'Data Repository Table'!$D:$D,'Revenue Analysis'!I10)</f>
        <v>3073977.9560000002</v>
      </c>
      <c r="J21" s="142">
        <f>SUMIFS('Data Repository Table'!$J:$J,'Data Repository Table'!$A:$A,'Data Repository Table'!$A$3,'Data Repository Table'!$B:$B,'Data Repository Table'!$B$10,'Data Repository Table'!$C:$C,'Revenue Analysis'!$A$18,'Data Repository Table'!$G:$G,'Revenue Analysis'!$C$21,'Data Repository Table'!$H:$H,'Revenue Analysis'!$D$21,'Data Repository Table'!$D:$D,'Revenue Analysis'!J10)</f>
        <v>3458435.4720000001</v>
      </c>
      <c r="K21" s="142">
        <f>SUMIFS('Data Repository Table'!$J:$J,'Data Repository Table'!$A:$A,'Data Repository Table'!$A$3,'Data Repository Table'!$B:$B,'Data Repository Table'!$B$10,'Data Repository Table'!$C:$C,'Revenue Analysis'!$A$18,'Data Repository Table'!$G:$G,'Revenue Analysis'!$C$21,'Data Repository Table'!$H:$H,'Revenue Analysis'!$D$21,'Data Repository Table'!$D:$D,'Revenue Analysis'!K10)</f>
        <v>4967568.3600000003</v>
      </c>
      <c r="L21" s="142">
        <f>SUMIFS('Data Repository Table'!$J:$J,'Data Repository Table'!$A:$A,'Data Repository Table'!$A$3,'Data Repository Table'!$B:$B,'Data Repository Table'!$B$10,'Data Repository Table'!$C:$C,'Revenue Analysis'!$A$18,'Data Repository Table'!$G:$G,'Revenue Analysis'!$C$21,'Data Repository Table'!$H:$H,'Revenue Analysis'!$D$21,'Data Repository Table'!$D:$D,'Revenue Analysis'!L10)</f>
        <v>4506877.9400000004</v>
      </c>
      <c r="M21" s="142">
        <f>SUMIFS('Data Repository Table'!$J:$J,'Data Repository Table'!$A:$A,'Data Repository Table'!$A$3,'Data Repository Table'!$B:$B,'Data Repository Table'!$B$10,'Data Repository Table'!$C:$C,'Revenue Analysis'!$A$18,'Data Repository Table'!$G:$G,'Revenue Analysis'!$C$21,'Data Repository Table'!$H:$H,'Revenue Analysis'!$D$21,'Data Repository Table'!$D:$D,'Revenue Analysis'!M10)</f>
        <v>4365484.6179999998</v>
      </c>
      <c r="N21" s="142">
        <f>SUMIFS('Data Repository Table'!$J:$J,'Data Repository Table'!$A:$A,'Data Repository Table'!$A$3,'Data Repository Table'!$B:$B,'Data Repository Table'!$B$10,'Data Repository Table'!$C:$C,'Revenue Analysis'!$A$18,'Data Repository Table'!$G:$G,'Revenue Analysis'!$C$21,'Data Repository Table'!$H:$H,'Revenue Analysis'!$D$21,'Data Repository Table'!$D:$D,'Revenue Analysis'!N10)</f>
        <v>4615207.7879999997</v>
      </c>
      <c r="O21" s="142">
        <f>SUMIFS('Data Repository Table'!$J:$J,'Data Repository Table'!$A:$A,'Data Repository Table'!$A$3,'Data Repository Table'!$B:$B,'Data Repository Table'!$B$10,'Data Repository Table'!$C:$C,'Revenue Analysis'!$A$18,'Data Repository Table'!$G:$G,'Revenue Analysis'!$C$21,'Data Repository Table'!$H:$H,'Revenue Analysis'!$D$21,'Data Repository Table'!$D:$D,'Revenue Analysis'!O10)</f>
        <v>3250510.7760000005</v>
      </c>
      <c r="P21" s="142">
        <f>SUMIFS('Data Repository Table'!$J:$J,'Data Repository Table'!$A:$A,'Data Repository Table'!$A$3,'Data Repository Table'!$B:$B,'Data Repository Table'!$B$10,'Data Repository Table'!$C:$C,'Revenue Analysis'!$A$18,'Data Repository Table'!$G:$G,'Revenue Analysis'!$C$21,'Data Repository Table'!$H:$H,'Revenue Analysis'!$D$21,'Data Repository Table'!$D:$D,'Revenue Analysis'!P10)</f>
        <v>3592037.1720000003</v>
      </c>
      <c r="Q21" s="82">
        <f t="shared" si="2"/>
        <v>45878966.482000001</v>
      </c>
    </row>
    <row r="22" spans="1:51" ht="28.2" customHeight="1" thickBot="1" x14ac:dyDescent="0.35">
      <c r="A22" s="74" t="s">
        <v>54</v>
      </c>
      <c r="B22" s="74" t="s">
        <v>95</v>
      </c>
      <c r="C22" s="74" t="s">
        <v>77</v>
      </c>
      <c r="D22" s="74" t="s">
        <v>73</v>
      </c>
      <c r="E22" s="142">
        <f>SUMIFS('Data Repository Table'!$J:$J,'Data Repository Table'!$A:$A,'Data Repository Table'!$A$3,'Data Repository Table'!$B:$B,'Data Repository Table'!$B$10,'Data Repository Table'!$C:$C,'Revenue Analysis'!$A$18,'Data Repository Table'!$G:$G,'Revenue Analysis'!$C$22,'Data Repository Table'!$H:$H,'Revenue Analysis'!$D$22,'Data Repository Table'!$D:$D,'Revenue Analysis'!E10)</f>
        <v>4139478.8435499985</v>
      </c>
      <c r="F22" s="142">
        <f>SUMIFS('Data Repository Table'!$J:$J,'Data Repository Table'!$A:$A,'Data Repository Table'!$A$3,'Data Repository Table'!$B:$B,'Data Repository Table'!$B$10,'Data Repository Table'!$C:$C,'Revenue Analysis'!$A$18,'Data Repository Table'!$G:$G,'Revenue Analysis'!$C$22,'Data Repository Table'!$H:$H,'Revenue Analysis'!$D$22,'Data Repository Table'!$D:$D,'Revenue Analysis'!F10)</f>
        <v>3488808.4485999988</v>
      </c>
      <c r="G22" s="142">
        <f>SUMIFS('Data Repository Table'!$J:$J,'Data Repository Table'!$A:$A,'Data Repository Table'!$A$3,'Data Repository Table'!$B:$B,'Data Repository Table'!$B$10,'Data Repository Table'!$C:$C,'Revenue Analysis'!$A$18,'Data Repository Table'!$G:$G,'Revenue Analysis'!$C$22,'Data Repository Table'!$H:$H,'Revenue Analysis'!$D$22,'Data Repository Table'!$D:$D,'Revenue Analysis'!G10)</f>
        <v>3854687.2506499989</v>
      </c>
      <c r="H22" s="142">
        <f>SUMIFS('Data Repository Table'!$J:$J,'Data Repository Table'!$A:$A,'Data Repository Table'!$A$3,'Data Repository Table'!$B:$B,'Data Repository Table'!$B$10,'Data Repository Table'!$C:$C,'Revenue Analysis'!$A$18,'Data Repository Table'!$G:$G,'Revenue Analysis'!$C$22,'Data Repository Table'!$H:$H,'Revenue Analysis'!$D$22,'Data Repository Table'!$D:$D,'Revenue Analysis'!H10)</f>
        <v>3619556.8371999986</v>
      </c>
      <c r="I22" s="142">
        <f>SUMIFS('Data Repository Table'!$J:$J,'Data Repository Table'!$A:$A,'Data Repository Table'!$A$3,'Data Repository Table'!$B:$B,'Data Repository Table'!$B$10,'Data Repository Table'!$C:$C,'Revenue Analysis'!$A$18,'Data Repository Table'!$G:$G,'Revenue Analysis'!$C$22,'Data Repository Table'!$H:$H,'Revenue Analysis'!$D$22,'Data Repository Table'!$D:$D,'Revenue Analysis'!I10)</f>
        <v>3304526.302699999</v>
      </c>
      <c r="J22" s="142">
        <f>SUMIFS('Data Repository Table'!$J:$J,'Data Repository Table'!$A:$A,'Data Repository Table'!$A$3,'Data Repository Table'!$B:$B,'Data Repository Table'!$B$10,'Data Repository Table'!$C:$C,'Revenue Analysis'!$A$18,'Data Repository Table'!$G:$G,'Revenue Analysis'!$C$22,'Data Repository Table'!$H:$H,'Revenue Analysis'!$D$22,'Data Repository Table'!$D:$D,'Revenue Analysis'!J10)</f>
        <v>3717818.1323999991</v>
      </c>
      <c r="K22" s="142">
        <f>SUMIFS('Data Repository Table'!$J:$J,'Data Repository Table'!$A:$A,'Data Repository Table'!$A$3,'Data Repository Table'!$B:$B,'Data Repository Table'!$B$10,'Data Repository Table'!$C:$C,'Revenue Analysis'!$A$18,'Data Repository Table'!$G:$G,'Revenue Analysis'!$C$22,'Data Repository Table'!$H:$H,'Revenue Analysis'!$D$22,'Data Repository Table'!$D:$D,'Revenue Analysis'!K10)</f>
        <v>5340135.9869999988</v>
      </c>
      <c r="L22" s="142">
        <f>SUMIFS('Data Repository Table'!$J:$J,'Data Repository Table'!$A:$A,'Data Repository Table'!$A$3,'Data Repository Table'!$B:$B,'Data Repository Table'!$B$10,'Data Repository Table'!$C:$C,'Revenue Analysis'!$A$18,'Data Repository Table'!$G:$G,'Revenue Analysis'!$C$22,'Data Repository Table'!$H:$H,'Revenue Analysis'!$D$22,'Data Repository Table'!$D:$D,'Revenue Analysis'!L10)</f>
        <v>4844893.7854999984</v>
      </c>
      <c r="M22" s="142">
        <f>SUMIFS('Data Repository Table'!$J:$J,'Data Repository Table'!$A:$A,'Data Repository Table'!$A$3,'Data Repository Table'!$B:$B,'Data Repository Table'!$B$10,'Data Repository Table'!$C:$C,'Revenue Analysis'!$A$18,'Data Repository Table'!$G:$G,'Revenue Analysis'!$C$22,'Data Repository Table'!$H:$H,'Revenue Analysis'!$D$22,'Data Repository Table'!$D:$D,'Revenue Analysis'!M10)</f>
        <v>4692895.9643499991</v>
      </c>
      <c r="N22" s="142">
        <f>SUMIFS('Data Repository Table'!$J:$J,'Data Repository Table'!$A:$A,'Data Repository Table'!$A$3,'Data Repository Table'!$B:$B,'Data Repository Table'!$B$10,'Data Repository Table'!$C:$C,'Revenue Analysis'!$A$18,'Data Repository Table'!$G:$G,'Revenue Analysis'!$C$22,'Data Repository Table'!$H:$H,'Revenue Analysis'!$D$22,'Data Repository Table'!$D:$D,'Revenue Analysis'!N10)</f>
        <v>4886348.3721000003</v>
      </c>
      <c r="O22" s="142">
        <f>SUMIFS('Data Repository Table'!$J:$J,'Data Repository Table'!$A:$A,'Data Repository Table'!$A$3,'Data Repository Table'!$B:$B,'Data Repository Table'!$B$10,'Data Repository Table'!$C:$C,'Revenue Analysis'!$A$18,'Data Repository Table'!$G:$G,'Revenue Analysis'!$C$22,'Data Repository Table'!$H:$H,'Revenue Analysis'!$D$22,'Data Repository Table'!$D:$D,'Revenue Analysis'!O10)</f>
        <v>3494299.084199999</v>
      </c>
      <c r="P22" s="142">
        <f>SUMIFS('Data Repository Table'!$J:$J,'Data Repository Table'!$A:$A,'Data Repository Table'!$A$3,'Data Repository Table'!$B:$B,'Data Repository Table'!$B$10,'Data Repository Table'!$C:$C,'Revenue Analysis'!$A$18,'Data Repository Table'!$G:$G,'Revenue Analysis'!$C$22,'Data Repository Table'!$H:$H,'Revenue Analysis'!$D$22,'Data Repository Table'!$D:$D,'Revenue Analysis'!P10)</f>
        <v>3861439.9598999987</v>
      </c>
      <c r="Q22" s="82">
        <f t="shared" si="2"/>
        <v>49244888.96814999</v>
      </c>
    </row>
    <row r="23" spans="1:51" s="190" customFormat="1" ht="28.2" customHeight="1" thickBot="1" x14ac:dyDescent="0.3">
      <c r="A23" s="186" t="s">
        <v>96</v>
      </c>
      <c r="B23" s="187"/>
      <c r="C23" s="187"/>
      <c r="D23" s="187"/>
      <c r="E23" s="188">
        <f>SUM(E18:E22)</f>
        <v>17328050.972999997</v>
      </c>
      <c r="F23" s="188">
        <f>SUM(F18:F22)</f>
        <v>14604314.435999997</v>
      </c>
      <c r="G23" s="188">
        <f>SUM(G18:G22)</f>
        <v>16135900.118999999</v>
      </c>
      <c r="H23" s="188">
        <f>SUM(H18:H22)</f>
        <v>15151633.271999998</v>
      </c>
      <c r="I23" s="188">
        <f>SUM(I18:I22)</f>
        <v>13832900.801999997</v>
      </c>
      <c r="J23" s="188">
        <f t="shared" ref="J23:M23" si="3">SUM(J18:J22)</f>
        <v>15562959.623999998</v>
      </c>
      <c r="K23" s="188">
        <f>SUM(K18:K22)</f>
        <v>22354057.620000001</v>
      </c>
      <c r="L23" s="188">
        <f>SUM(L18:L22)</f>
        <v>18580950.729999997</v>
      </c>
      <c r="M23" s="188">
        <f t="shared" si="3"/>
        <v>19644680.780999999</v>
      </c>
      <c r="N23" s="188">
        <f>SUM(N18:N22)</f>
        <v>18268435.046</v>
      </c>
      <c r="O23" s="188">
        <f>SUM(O18:O22)</f>
        <v>14627298.491999999</v>
      </c>
      <c r="P23" s="188">
        <f>SUM(P18:P22)</f>
        <v>16164167.273999998</v>
      </c>
      <c r="Q23" s="189">
        <f>SUM(Q18:Q22)</f>
        <v>202255349.16899997</v>
      </c>
    </row>
    <row r="24" spans="1:51" ht="28.2" customHeight="1" x14ac:dyDescent="0.3">
      <c r="A24" s="74" t="s">
        <v>53</v>
      </c>
      <c r="B24" s="74" t="s">
        <v>95</v>
      </c>
      <c r="C24" s="74" t="s">
        <v>72</v>
      </c>
      <c r="D24" s="74" t="s">
        <v>73</v>
      </c>
      <c r="E24" s="142">
        <f>SUMIFS('Data Repository Table'!$J:$J,'Data Repository Table'!$A:$A,'Data Repository Table'!$A$3,'Data Repository Table'!$B:$B,'Data Repository Table'!$B$3,'Data Repository Table'!$C:$C,'Revenue Analysis'!$A$24,'Data Repository Table'!$G:$G,'Revenue Analysis'!$C$24,'Data Repository Table'!$H:$H,'Revenue Analysis'!$D$24,'Data Repository Table'!$D:$D,'Revenue Analysis'!E10)</f>
        <v>1766228.7212499999</v>
      </c>
      <c r="F24" s="142">
        <f>SUMIFS('Data Repository Table'!$J:$J,'Data Repository Table'!$A:$A,'Data Repository Table'!$A$3,'Data Repository Table'!$B:$B,'Data Repository Table'!$B$3,'Data Repository Table'!$C:$C,'Revenue Analysis'!$A$24,'Data Repository Table'!$G:$G,'Revenue Analysis'!$C$24,'Data Repository Table'!$H:$H,'Revenue Analysis'!$D$24,'Data Repository Table'!$D:$D,'Revenue Analysis'!F10)</f>
        <v>1951422.76125</v>
      </c>
      <c r="G24" s="142">
        <f>SUMIFS('Data Repository Table'!$J:$J,'Data Repository Table'!$A:$A,'Data Repository Table'!$A$3,'Data Repository Table'!$B:$B,'Data Repository Table'!$B$3,'Data Repository Table'!$C:$C,'Revenue Analysis'!$A$24,'Data Repository Table'!$G:$G,'Revenue Analysis'!$C$24,'Data Repository Table'!$H:$H,'Revenue Analysis'!$D$24,'Data Repository Table'!$D:$D,'Revenue Analysis'!G10)</f>
        <v>1699371.23875</v>
      </c>
      <c r="H24" s="142">
        <f>SUMIFS('Data Repository Table'!$J:$J,'Data Repository Table'!$A:$A,'Data Repository Table'!$A$3,'Data Repository Table'!$B:$B,'Data Repository Table'!$B$3,'Data Repository Table'!$C:$C,'Revenue Analysis'!$A$24,'Data Repository Table'!$G:$G,'Revenue Analysis'!$C$24,'Data Repository Table'!$H:$H,'Revenue Analysis'!$D$24,'Data Repository Table'!$D:$D,'Revenue Analysis'!H10)</f>
        <v>1502189.2037500001</v>
      </c>
      <c r="I24" s="142">
        <f>SUMIFS('Data Repository Table'!$J:$J,'Data Repository Table'!$A:$A,'Data Repository Table'!$A$3,'Data Repository Table'!$B:$B,'Data Repository Table'!$B$3,'Data Repository Table'!$C:$C,'Revenue Analysis'!$A$24,'Data Repository Table'!$G:$G,'Revenue Analysis'!$C$24,'Data Repository Table'!$H:$H,'Revenue Analysis'!$D$24,'Data Repository Table'!$D:$D,'Revenue Analysis'!I10)</f>
        <v>1650239.5062500001</v>
      </c>
      <c r="J24" s="142">
        <f>SUMIFS('Data Repository Table'!$J:$J,'Data Repository Table'!$A:$A,'Data Repository Table'!$A$3,'Data Repository Table'!$B:$B,'Data Repository Table'!$B$3,'Data Repository Table'!$C:$C,'Revenue Analysis'!$A$24,'Data Repository Table'!$G:$G,'Revenue Analysis'!$C$24,'Data Repository Table'!$H:$H,'Revenue Analysis'!$D$24,'Data Repository Table'!$D:$D,'Revenue Analysis'!J10)</f>
        <v>1406546.085</v>
      </c>
      <c r="K24" s="142">
        <f>SUMIFS('Data Repository Table'!$J:$J,'Data Repository Table'!$A:$A,'Data Repository Table'!$A$3,'Data Repository Table'!$B:$B,'Data Repository Table'!$B$3,'Data Repository Table'!$C:$C,'Revenue Analysis'!$A$24,'Data Repository Table'!$G:$G,'Revenue Analysis'!$C$24,'Data Repository Table'!$H:$H,'Revenue Analysis'!$D$24,'Data Repository Table'!$D:$D,'Revenue Analysis'!K10)</f>
        <v>2151540.1949999998</v>
      </c>
      <c r="L24" s="142">
        <f>SUMIFS('Data Repository Table'!$J:$J,'Data Repository Table'!$A:$A,'Data Repository Table'!$A$3,'Data Repository Table'!$B:$B,'Data Repository Table'!$B$3,'Data Repository Table'!$C:$C,'Revenue Analysis'!$A$24,'Data Repository Table'!$G:$G,'Revenue Analysis'!$C$24,'Data Repository Table'!$H:$H,'Revenue Analysis'!$D$24,'Data Repository Table'!$D:$D,'Revenue Analysis'!L10)</f>
        <v>2191228.2262499998</v>
      </c>
      <c r="M24" s="142">
        <f>SUMIFS('Data Repository Table'!$J:$J,'Data Repository Table'!$A:$A,'Data Repository Table'!$A$3,'Data Repository Table'!$B:$B,'Data Repository Table'!$B$3,'Data Repository Table'!$C:$C,'Revenue Analysis'!$A$24,'Data Repository Table'!$G:$G,'Revenue Analysis'!$C$24,'Data Repository Table'!$H:$H,'Revenue Analysis'!$D$24,'Data Repository Table'!$D:$D,'Revenue Analysis'!M10)</f>
        <v>1965526.61625</v>
      </c>
      <c r="N24" s="142">
        <f>SUMIFS('Data Repository Table'!$J:$J,'Data Repository Table'!$A:$A,'Data Repository Table'!$A$3,'Data Repository Table'!$B:$B,'Data Repository Table'!$B$3,'Data Repository Table'!$C:$C,'Revenue Analysis'!$A$24,'Data Repository Table'!$G:$G,'Revenue Analysis'!$C$24,'Data Repository Table'!$H:$H,'Revenue Analysis'!$D$24,'Data Repository Table'!$D:$D,'Revenue Analysis'!N10)</f>
        <v>2084911.36</v>
      </c>
      <c r="O24" s="142">
        <f>SUMIFS('Data Repository Table'!$J:$J,'Data Repository Table'!$A:$A,'Data Repository Table'!$A$3,'Data Repository Table'!$B:$B,'Data Repository Table'!$B$3,'Data Repository Table'!$C:$C,'Revenue Analysis'!$A$24,'Data Repository Table'!$G:$G,'Revenue Analysis'!$C$24,'Data Repository Table'!$H:$H,'Revenue Analysis'!$D$24,'Data Repository Table'!$D:$D,'Revenue Analysis'!O10)</f>
        <v>2053699.35375</v>
      </c>
      <c r="P24" s="142">
        <f>SUMIFS('Data Repository Table'!$J:$J,'Data Repository Table'!$A:$A,'Data Repository Table'!$A$3,'Data Repository Table'!$B:$B,'Data Repository Table'!$B$3,'Data Repository Table'!$C:$C,'Revenue Analysis'!$A$24,'Data Repository Table'!$G:$G,'Revenue Analysis'!$C$24,'Data Repository Table'!$H:$H,'Revenue Analysis'!$D$24,'Data Repository Table'!$D:$D,'Revenue Analysis'!P10)</f>
        <v>2197266.9237500001</v>
      </c>
      <c r="Q24" s="82">
        <f>SUM(E24:P24)</f>
        <v>22620170.191250004</v>
      </c>
    </row>
    <row r="25" spans="1:51" ht="28.2" customHeight="1" x14ac:dyDescent="0.3">
      <c r="A25" s="74" t="s">
        <v>53</v>
      </c>
      <c r="B25" s="74" t="s">
        <v>95</v>
      </c>
      <c r="C25" s="74" t="s">
        <v>72</v>
      </c>
      <c r="D25" s="74" t="s">
        <v>75</v>
      </c>
      <c r="E25" s="142">
        <f>SUMIFS('Data Repository Table'!$J:$J,'Data Repository Table'!$A:$A,'Data Repository Table'!$A$3,'Data Repository Table'!$B:$B,'Data Repository Table'!$B$3,'Data Repository Table'!$C:$C,'Revenue Analysis'!$A$25,'Data Repository Table'!$G:$G,'Revenue Analysis'!$C$25,'Data Repository Table'!$H:$H,'Revenue Analysis'!$D$25,'Data Repository Table'!$D:$D,'Revenue Analysis'!E10)</f>
        <v>3532457.4424999999</v>
      </c>
      <c r="F25" s="142">
        <f>SUMIFS('Data Repository Table'!$J:$J,'Data Repository Table'!$A:$A,'Data Repository Table'!$A$3,'Data Repository Table'!$B:$B,'Data Repository Table'!$B$3,'Data Repository Table'!$C:$C,'Revenue Analysis'!$A$25,'Data Repository Table'!$G:$G,'Revenue Analysis'!$C$25,'Data Repository Table'!$H:$H,'Revenue Analysis'!$D$25,'Data Repository Table'!$D:$D,'Revenue Analysis'!F10)</f>
        <v>3902845.5225</v>
      </c>
      <c r="G25" s="142">
        <f>SUMIFS('Data Repository Table'!$J:$J,'Data Repository Table'!$A:$A,'Data Repository Table'!$A$3,'Data Repository Table'!$B:$B,'Data Repository Table'!$B$3,'Data Repository Table'!$C:$C,'Revenue Analysis'!$A$25,'Data Repository Table'!$G:$G,'Revenue Analysis'!$C$25,'Data Repository Table'!$H:$H,'Revenue Analysis'!$D$25,'Data Repository Table'!$D:$D,'Revenue Analysis'!G10)</f>
        <v>3398742.4775</v>
      </c>
      <c r="H25" s="142">
        <f>SUMIFS('Data Repository Table'!$J:$J,'Data Repository Table'!$A:$A,'Data Repository Table'!$A$3,'Data Repository Table'!$B:$B,'Data Repository Table'!$B$3,'Data Repository Table'!$C:$C,'Revenue Analysis'!$A$25,'Data Repository Table'!$G:$G,'Revenue Analysis'!$C$25,'Data Repository Table'!$H:$H,'Revenue Analysis'!$D$25,'Data Repository Table'!$D:$D,'Revenue Analysis'!H10)</f>
        <v>3004378.4075000002</v>
      </c>
      <c r="I25" s="142">
        <f>SUMIFS('Data Repository Table'!$J:$J,'Data Repository Table'!$A:$A,'Data Repository Table'!$A$3,'Data Repository Table'!$B:$B,'Data Repository Table'!$B$3,'Data Repository Table'!$C:$C,'Revenue Analysis'!$A$25,'Data Repository Table'!$G:$G,'Revenue Analysis'!$C$25,'Data Repository Table'!$H:$H,'Revenue Analysis'!$D$25,'Data Repository Table'!$D:$D,'Revenue Analysis'!I10)</f>
        <v>3300479.0125000002</v>
      </c>
      <c r="J25" s="142">
        <f>SUMIFS('Data Repository Table'!$J:$J,'Data Repository Table'!$A:$A,'Data Repository Table'!$A$3,'Data Repository Table'!$B:$B,'Data Repository Table'!$B$3,'Data Repository Table'!$C:$C,'Revenue Analysis'!$A$25,'Data Repository Table'!$G:$G,'Revenue Analysis'!$C$25,'Data Repository Table'!$H:$H,'Revenue Analysis'!$D$25,'Data Repository Table'!$D:$D,'Revenue Analysis'!J10)</f>
        <v>2813092.17</v>
      </c>
      <c r="K25" s="142">
        <f>SUMIFS('Data Repository Table'!$J:$J,'Data Repository Table'!$A:$A,'Data Repository Table'!$A$3,'Data Repository Table'!$B:$B,'Data Repository Table'!$B$3,'Data Repository Table'!$C:$C,'Revenue Analysis'!$A$25,'Data Repository Table'!$G:$G,'Revenue Analysis'!$C$25,'Data Repository Table'!$H:$H,'Revenue Analysis'!$D$25,'Data Repository Table'!$D:$D,'Revenue Analysis'!K10)</f>
        <v>4303080.3899999997</v>
      </c>
      <c r="L25" s="142">
        <f>SUMIFS('Data Repository Table'!$J:$J,'Data Repository Table'!$A:$A,'Data Repository Table'!$A$3,'Data Repository Table'!$B:$B,'Data Repository Table'!$B$3,'Data Repository Table'!$C:$C,'Revenue Analysis'!$A$25,'Data Repository Table'!$G:$G,'Revenue Analysis'!$C$25,'Data Repository Table'!$H:$H,'Revenue Analysis'!$D$25,'Data Repository Table'!$D:$D,'Revenue Analysis'!L10)</f>
        <v>4382456.4524999997</v>
      </c>
      <c r="M25" s="142">
        <f>SUMIFS('Data Repository Table'!$J:$J,'Data Repository Table'!$A:$A,'Data Repository Table'!$A$3,'Data Repository Table'!$B:$B,'Data Repository Table'!$B$3,'Data Repository Table'!$C:$C,'Revenue Analysis'!$A$25,'Data Repository Table'!$G:$G,'Revenue Analysis'!$C$25,'Data Repository Table'!$H:$H,'Revenue Analysis'!$D$25,'Data Repository Table'!$D:$D,'Revenue Analysis'!M10)</f>
        <v>3931053.2324999999</v>
      </c>
      <c r="N25" s="142">
        <f>SUMIFS('Data Repository Table'!$J:$J,'Data Repository Table'!$A:$A,'Data Repository Table'!$A$3,'Data Repository Table'!$B:$B,'Data Repository Table'!$B$3,'Data Repository Table'!$C:$C,'Revenue Analysis'!$A$25,'Data Repository Table'!$G:$G,'Revenue Analysis'!$C$25,'Data Repository Table'!$H:$H,'Revenue Analysis'!$D$25,'Data Repository Table'!$D:$D,'Revenue Analysis'!N10)</f>
        <v>4169822.72</v>
      </c>
      <c r="O25" s="142">
        <f>SUMIFS('Data Repository Table'!$J:$J,'Data Repository Table'!$A:$A,'Data Repository Table'!$A$3,'Data Repository Table'!$B:$B,'Data Repository Table'!$B$3,'Data Repository Table'!$C:$C,'Revenue Analysis'!$A$25,'Data Repository Table'!$G:$G,'Revenue Analysis'!$C$25,'Data Repository Table'!$H:$H,'Revenue Analysis'!$D$25,'Data Repository Table'!$D:$D,'Revenue Analysis'!O10)</f>
        <v>4107398.7075</v>
      </c>
      <c r="P25" s="142">
        <f>SUMIFS('Data Repository Table'!$J:$J,'Data Repository Table'!$A:$A,'Data Repository Table'!$A$3,'Data Repository Table'!$B:$B,'Data Repository Table'!$B$3,'Data Repository Table'!$C:$C,'Revenue Analysis'!$A$25,'Data Repository Table'!$G:$G,'Revenue Analysis'!$C$25,'Data Repository Table'!$H:$H,'Revenue Analysis'!$D$25,'Data Repository Table'!$D:$D,'Revenue Analysis'!P10)</f>
        <v>4394533.8475000001</v>
      </c>
      <c r="Q25" s="82">
        <f t="shared" ref="Q25:Q28" si="4">SUM(E25:P25)</f>
        <v>45240340.382500008</v>
      </c>
    </row>
    <row r="26" spans="1:51" ht="28.2" customHeight="1" x14ac:dyDescent="0.3">
      <c r="A26" s="74" t="s">
        <v>53</v>
      </c>
      <c r="B26" s="74" t="s">
        <v>95</v>
      </c>
      <c r="C26" s="74" t="s">
        <v>76</v>
      </c>
      <c r="D26" s="74" t="s">
        <v>73</v>
      </c>
      <c r="E26" s="142">
        <f>SUMIFS('Data Repository Table'!$J:$J,'Data Repository Table'!$A:$A,'Data Repository Table'!$A$3,'Data Repository Table'!$B:$B,'Data Repository Table'!$B$3,'Data Repository Table'!$C:$C,'Revenue Analysis'!$A$26,'Data Repository Table'!$G:$G,'Revenue Analysis'!$C$26,'Data Repository Table'!$H:$H,'Revenue Analysis'!$D$26,'Data Repository Table'!$D:$D,'Revenue Analysis'!E10)</f>
        <v>1554281.2747</v>
      </c>
      <c r="F26" s="142">
        <f>SUMIFS('Data Repository Table'!$J:$J,'Data Repository Table'!$A:$A,'Data Repository Table'!$A$3,'Data Repository Table'!$B:$B,'Data Repository Table'!$B$3,'Data Repository Table'!$C:$C,'Revenue Analysis'!$A$26,'Data Repository Table'!$G:$G,'Revenue Analysis'!$C$26,'Data Repository Table'!$H:$H,'Revenue Analysis'!$D$26,'Data Repository Table'!$D:$D,'Revenue Analysis'!F10)</f>
        <v>1717252.0299</v>
      </c>
      <c r="G26" s="142">
        <f>SUMIFS('Data Repository Table'!$J:$J,'Data Repository Table'!$A:$A,'Data Repository Table'!$A$3,'Data Repository Table'!$B:$B,'Data Repository Table'!$B$3,'Data Repository Table'!$C:$C,'Revenue Analysis'!$A$26,'Data Repository Table'!$G:$G,'Revenue Analysis'!$C$26,'Data Repository Table'!$H:$H,'Revenue Analysis'!$D$26,'Data Repository Table'!$D:$D,'Revenue Analysis'!G10)</f>
        <v>1495446.6901</v>
      </c>
      <c r="H26" s="142">
        <f>SUMIFS('Data Repository Table'!$J:$J,'Data Repository Table'!$A:$A,'Data Repository Table'!$A$3,'Data Repository Table'!$B:$B,'Data Repository Table'!$B$3,'Data Repository Table'!$C:$C,'Revenue Analysis'!$A$26,'Data Repository Table'!$G:$G,'Revenue Analysis'!$C$26,'Data Repository Table'!$H:$H,'Revenue Analysis'!$D$26,'Data Repository Table'!$D:$D,'Revenue Analysis'!H10)</f>
        <v>1321926.4993</v>
      </c>
      <c r="I26" s="142">
        <f>SUMIFS('Data Repository Table'!$J:$J,'Data Repository Table'!$A:$A,'Data Repository Table'!$A$3,'Data Repository Table'!$B:$B,'Data Repository Table'!$B$3,'Data Repository Table'!$C:$C,'Revenue Analysis'!$A$26,'Data Repository Table'!$G:$G,'Revenue Analysis'!$C$26,'Data Repository Table'!$H:$H,'Revenue Analysis'!$D$26,'Data Repository Table'!$D:$D,'Revenue Analysis'!I10)</f>
        <v>1452210.7655</v>
      </c>
      <c r="J26" s="142">
        <f>SUMIFS('Data Repository Table'!$J:$J,'Data Repository Table'!$A:$A,'Data Repository Table'!$A$3,'Data Repository Table'!$B:$B,'Data Repository Table'!$B$3,'Data Repository Table'!$C:$C,'Revenue Analysis'!$A$26,'Data Repository Table'!$G:$G,'Revenue Analysis'!$C$26,'Data Repository Table'!$H:$H,'Revenue Analysis'!$D$26,'Data Repository Table'!$D:$D,'Revenue Analysis'!J10)</f>
        <v>1237760.5548</v>
      </c>
      <c r="K26" s="142">
        <f>SUMIFS('Data Repository Table'!$J:$J,'Data Repository Table'!$A:$A,'Data Repository Table'!$A$3,'Data Repository Table'!$B:$B,'Data Repository Table'!$B$3,'Data Repository Table'!$C:$C,'Revenue Analysis'!$A$26,'Data Repository Table'!$G:$G,'Revenue Analysis'!$C$26,'Data Repository Table'!$H:$H,'Revenue Analysis'!$D$26,'Data Repository Table'!$D:$D,'Revenue Analysis'!K10)</f>
        <v>1893355.3716</v>
      </c>
      <c r="L26" s="142">
        <f>SUMIFS('Data Repository Table'!$J:$J,'Data Repository Table'!$A:$A,'Data Repository Table'!$A$3,'Data Repository Table'!$B:$B,'Data Repository Table'!$B$3,'Data Repository Table'!$C:$C,'Revenue Analysis'!$A$26,'Data Repository Table'!$G:$G,'Revenue Analysis'!$C$26,'Data Repository Table'!$H:$H,'Revenue Analysis'!$D$26,'Data Repository Table'!$D:$D,'Revenue Analysis'!L10)</f>
        <v>1928280.8390999998</v>
      </c>
      <c r="M26" s="142">
        <f>SUMIFS('Data Repository Table'!$J:$J,'Data Repository Table'!$A:$A,'Data Repository Table'!$A$3,'Data Repository Table'!$B:$B,'Data Repository Table'!$B$3,'Data Repository Table'!$C:$C,'Revenue Analysis'!$A$26,'Data Repository Table'!$G:$G,'Revenue Analysis'!$C$26,'Data Repository Table'!$H:$H,'Revenue Analysis'!$D$26,'Data Repository Table'!$D:$D,'Revenue Analysis'!M10)</f>
        <v>1729663.4223</v>
      </c>
      <c r="N26" s="142">
        <f>SUMIFS('Data Repository Table'!$J:$J,'Data Repository Table'!$A:$A,'Data Repository Table'!$A$3,'Data Repository Table'!$B:$B,'Data Repository Table'!$B$3,'Data Repository Table'!$C:$C,'Revenue Analysis'!$A$26,'Data Repository Table'!$G:$G,'Revenue Analysis'!$C$26,'Data Repository Table'!$H:$H,'Revenue Analysis'!$D$26,'Data Repository Table'!$D:$D,'Revenue Analysis'!N10)</f>
        <v>1834721.9968000001</v>
      </c>
      <c r="O26" s="142">
        <f>SUMIFS('Data Repository Table'!$J:$J,'Data Repository Table'!$A:$A,'Data Repository Table'!$A$3,'Data Repository Table'!$B:$B,'Data Repository Table'!$B$3,'Data Repository Table'!$C:$C,'Revenue Analysis'!$A$26,'Data Repository Table'!$G:$G,'Revenue Analysis'!$C$26,'Data Repository Table'!$H:$H,'Revenue Analysis'!$D$26,'Data Repository Table'!$D:$D,'Revenue Analysis'!O10)</f>
        <v>1807255.4313000001</v>
      </c>
      <c r="P26" s="142">
        <f>SUMIFS('Data Repository Table'!$J:$J,'Data Repository Table'!$A:$A,'Data Repository Table'!$A$3,'Data Repository Table'!$B:$B,'Data Repository Table'!$B$3,'Data Repository Table'!$C:$C,'Revenue Analysis'!$A$26,'Data Repository Table'!$G:$G,'Revenue Analysis'!$C$26,'Data Repository Table'!$H:$H,'Revenue Analysis'!$D$26,'Data Repository Table'!$D:$D,'Revenue Analysis'!P10)</f>
        <v>1933594.8929000001</v>
      </c>
      <c r="Q26" s="82">
        <f t="shared" si="4"/>
        <v>19905749.768300001</v>
      </c>
    </row>
    <row r="27" spans="1:51" ht="28.2" customHeight="1" x14ac:dyDescent="0.3">
      <c r="A27" s="74" t="s">
        <v>53</v>
      </c>
      <c r="B27" s="74" t="s">
        <v>95</v>
      </c>
      <c r="C27" s="74" t="s">
        <v>76</v>
      </c>
      <c r="D27" s="74" t="s">
        <v>75</v>
      </c>
      <c r="E27" s="142">
        <f>SUMIFS('Data Repository Table'!$J:$J,'Data Repository Table'!$A:$A,'Data Repository Table'!$A$3,'Data Repository Table'!$B:$B,'Data Repository Table'!$B$3,'Data Repository Table'!$C:$C,'Revenue Analysis'!$A$27,'Data Repository Table'!$G:$G,'Revenue Analysis'!$C$27,'Data Repository Table'!$H:$H,'Revenue Analysis'!$D$27,'Data Repository Table'!$D:$D,'Revenue Analysis'!E10)</f>
        <v>2825965.9539999999</v>
      </c>
      <c r="F27" s="142">
        <f>SUMIFS('Data Repository Table'!$J:$J,'Data Repository Table'!$A:$A,'Data Repository Table'!$A$3,'Data Repository Table'!$B:$B,'Data Repository Table'!$B$3,'Data Repository Table'!$C:$C,'Revenue Analysis'!$A$27,'Data Repository Table'!$G:$G,'Revenue Analysis'!$C$27,'Data Repository Table'!$H:$H,'Revenue Analysis'!$D$27,'Data Repository Table'!$D:$D,'Revenue Analysis'!F10)</f>
        <v>2122276.4180000001</v>
      </c>
      <c r="G27" s="142">
        <f>SUMIFS('Data Repository Table'!$J:$J,'Data Repository Table'!$A:$A,'Data Repository Table'!$A$3,'Data Repository Table'!$B:$B,'Data Repository Table'!$B$3,'Data Repository Table'!$C:$C,'Revenue Analysis'!$A$27,'Data Repository Table'!$G:$G,'Revenue Analysis'!$C$27,'Data Repository Table'!$H:$H,'Revenue Analysis'!$D$27,'Data Repository Table'!$D:$D,'Revenue Analysis'!G10)</f>
        <v>3718993.9819999998</v>
      </c>
      <c r="H27" s="142">
        <f>SUMIFS('Data Repository Table'!$J:$J,'Data Repository Table'!$A:$A,'Data Repository Table'!$A$3,'Data Repository Table'!$B:$B,'Data Repository Table'!$B$3,'Data Repository Table'!$C:$C,'Revenue Analysis'!$A$27,'Data Repository Table'!$G:$G,'Revenue Analysis'!$C$27,'Data Repository Table'!$H:$H,'Revenue Analysis'!$D$27,'Data Repository Table'!$D:$D,'Revenue Analysis'!H10)</f>
        <v>3403502.7259999998</v>
      </c>
      <c r="I27" s="142">
        <f>SUMIFS('Data Repository Table'!$J:$J,'Data Repository Table'!$A:$A,'Data Repository Table'!$A$3,'Data Repository Table'!$B:$B,'Data Repository Table'!$B$3,'Data Repository Table'!$C:$C,'Revenue Analysis'!$A$27,'Data Repository Table'!$G:$G,'Revenue Analysis'!$C$27,'Data Repository Table'!$H:$H,'Revenue Analysis'!$D$27,'Data Repository Table'!$D:$D,'Revenue Analysis'!I10)</f>
        <v>2640383.2100000004</v>
      </c>
      <c r="J27" s="142">
        <f>SUMIFS('Data Repository Table'!$J:$J,'Data Repository Table'!$A:$A,'Data Repository Table'!$A$3,'Data Repository Table'!$B:$B,'Data Repository Table'!$B$3,'Data Repository Table'!$C:$C,'Revenue Analysis'!$A$27,'Data Repository Table'!$G:$G,'Revenue Analysis'!$C$27,'Data Repository Table'!$H:$H,'Revenue Analysis'!$D$27,'Data Repository Table'!$D:$D,'Revenue Analysis'!J10)</f>
        <v>3250473.736</v>
      </c>
      <c r="K27" s="142">
        <f>SUMIFS('Data Repository Table'!$J:$J,'Data Repository Table'!$A:$A,'Data Repository Table'!$A$3,'Data Repository Table'!$B:$B,'Data Repository Table'!$B$3,'Data Repository Table'!$C:$C,'Revenue Analysis'!$A$27,'Data Repository Table'!$G:$G,'Revenue Analysis'!$C$27,'Data Repository Table'!$H:$H,'Revenue Analysis'!$D$27,'Data Repository Table'!$D:$D,'Revenue Analysis'!K10)</f>
        <v>3442464.3119999999</v>
      </c>
      <c r="L27" s="142">
        <f>SUMIFS('Data Repository Table'!$J:$J,'Data Repository Table'!$A:$A,'Data Repository Table'!$A$3,'Data Repository Table'!$B:$B,'Data Repository Table'!$B$3,'Data Repository Table'!$C:$C,'Revenue Analysis'!$A$27,'Data Repository Table'!$G:$G,'Revenue Analysis'!$C$27,'Data Repository Table'!$H:$H,'Revenue Analysis'!$D$27,'Data Repository Table'!$D:$D,'Revenue Analysis'!L10)</f>
        <v>3505965.162</v>
      </c>
      <c r="M27" s="142">
        <f>SUMIFS('Data Repository Table'!$J:$J,'Data Repository Table'!$A:$A,'Data Repository Table'!$A$3,'Data Repository Table'!$B:$B,'Data Repository Table'!$B$3,'Data Repository Table'!$C:$C,'Revenue Analysis'!$A$27,'Data Repository Table'!$G:$G,'Revenue Analysis'!$C$27,'Data Repository Table'!$H:$H,'Revenue Analysis'!$D$27,'Data Repository Table'!$D:$D,'Revenue Analysis'!M10)</f>
        <v>3144842.5860000001</v>
      </c>
      <c r="N27" s="142">
        <f>SUMIFS('Data Repository Table'!$J:$J,'Data Repository Table'!$A:$A,'Data Repository Table'!$A$3,'Data Repository Table'!$B:$B,'Data Repository Table'!$B$3,'Data Repository Table'!$C:$C,'Revenue Analysis'!$A$27,'Data Repository Table'!$G:$G,'Revenue Analysis'!$C$27,'Data Repository Table'!$H:$H,'Revenue Analysis'!$D$27,'Data Repository Table'!$D:$D,'Revenue Analysis'!N10)</f>
        <v>3335858.1760000004</v>
      </c>
      <c r="O27" s="142">
        <f>SUMIFS('Data Repository Table'!$J:$J,'Data Repository Table'!$A:$A,'Data Repository Table'!$A$3,'Data Repository Table'!$B:$B,'Data Repository Table'!$B$3,'Data Repository Table'!$C:$C,'Revenue Analysis'!$A$27,'Data Repository Table'!$G:$G,'Revenue Analysis'!$C$27,'Data Repository Table'!$H:$H,'Revenue Analysis'!$D$27,'Data Repository Table'!$D:$D,'Revenue Analysis'!O10)</f>
        <v>3285918.966</v>
      </c>
      <c r="P27" s="142">
        <f>SUMIFS('Data Repository Table'!$J:$J,'Data Repository Table'!$A:$A,'Data Repository Table'!$A$3,'Data Repository Table'!$B:$B,'Data Repository Table'!$B$3,'Data Repository Table'!$C:$C,'Revenue Analysis'!$A$27,'Data Repository Table'!$G:$G,'Revenue Analysis'!$C$27,'Data Repository Table'!$H:$H,'Revenue Analysis'!$D$27,'Data Repository Table'!$D:$D,'Revenue Analysis'!P10)</f>
        <v>3515627.0780000002</v>
      </c>
      <c r="Q27" s="82">
        <f>SUM(E27:P27)</f>
        <v>38192272.306000002</v>
      </c>
      <c r="S27" s="221"/>
      <c r="T27" s="221"/>
      <c r="U27" s="221"/>
      <c r="V27" s="221"/>
      <c r="W27" s="221"/>
      <c r="X27" s="221"/>
      <c r="Y27" s="221"/>
      <c r="Z27" s="221"/>
      <c r="AA27" s="221"/>
      <c r="AB27" s="221"/>
      <c r="AC27" s="221"/>
      <c r="AD27" s="221"/>
      <c r="AE27" s="221"/>
      <c r="AF27" s="221"/>
      <c r="AG27" s="221"/>
      <c r="AH27" s="221"/>
      <c r="AI27" s="221"/>
      <c r="AJ27" s="221"/>
      <c r="AK27" s="221"/>
      <c r="AL27" s="221"/>
      <c r="AM27" s="221"/>
      <c r="AN27" s="221"/>
      <c r="AO27" s="221"/>
      <c r="AP27" s="221"/>
      <c r="AQ27" s="221"/>
      <c r="AR27" s="221"/>
      <c r="AS27" s="221"/>
      <c r="AT27" s="221"/>
      <c r="AU27" s="221"/>
      <c r="AV27" s="221"/>
      <c r="AW27" s="221"/>
      <c r="AX27" s="221"/>
      <c r="AY27" s="221"/>
    </row>
    <row r="28" spans="1:51" ht="28.2" customHeight="1" thickBot="1" x14ac:dyDescent="0.35">
      <c r="A28" s="74" t="s">
        <v>53</v>
      </c>
      <c r="B28" s="74" t="s">
        <v>95</v>
      </c>
      <c r="C28" s="74" t="s">
        <v>77</v>
      </c>
      <c r="D28" s="74" t="s">
        <v>73</v>
      </c>
      <c r="E28" s="142">
        <f>SUMIFS('Data Repository Table'!$J:$J,'Data Repository Table'!$A:$A,'Data Repository Table'!$A$3,'Data Repository Table'!$B:$B,'Data Repository Table'!$B$3,'Data Repository Table'!$C:$C,'Revenue Analysis'!$A$28,'Data Repository Table'!$G:$G,'Revenue Analysis'!$C$28,'Data Repository Table'!$H:$H,'Revenue Analysis'!$D$28,'Data Repository Table'!$D:$D,'Revenue Analysis'!E10)</f>
        <v>3037913.400549999</v>
      </c>
      <c r="F28" s="142">
        <f>SUMIFS('Data Repository Table'!$J:$J,'Data Repository Table'!$A:$A,'Data Repository Table'!$A$3,'Data Repository Table'!$B:$B,'Data Repository Table'!$B$3,'Data Repository Table'!$C:$C,'Revenue Analysis'!$A$28,'Data Repository Table'!$G:$G,'Revenue Analysis'!$C$28,'Data Repository Table'!$H:$H,'Revenue Analysis'!$D$28,'Data Repository Table'!$D:$D,'Revenue Analysis'!F10)</f>
        <v>3356447.1493499991</v>
      </c>
      <c r="G28" s="142">
        <f>SUMIFS('Data Repository Table'!$J:$J,'Data Repository Table'!$A:$A,'Data Repository Table'!$A$3,'Data Repository Table'!$B:$B,'Data Repository Table'!$B$3,'Data Repository Table'!$C:$C,'Revenue Analysis'!$A$28,'Data Repository Table'!$G:$G,'Revenue Analysis'!$C$28,'Data Repository Table'!$H:$H,'Revenue Analysis'!$D$28,'Data Repository Table'!$D:$D,'Revenue Analysis'!G10)</f>
        <v>2922918.5306499992</v>
      </c>
      <c r="H28" s="142">
        <f>SUMIFS('Data Repository Table'!$J:$J,'Data Repository Table'!$A:$A,'Data Repository Table'!$A$3,'Data Repository Table'!$B:$B,'Data Repository Table'!$B$3,'Data Repository Table'!$C:$C,'Revenue Analysis'!$A$28,'Data Repository Table'!$G:$G,'Revenue Analysis'!$C$28,'Data Repository Table'!$H:$H,'Revenue Analysis'!$D$28,'Data Repository Table'!$D:$D,'Revenue Analysis'!H10)</f>
        <v>2583765.4304499994</v>
      </c>
      <c r="I28" s="142">
        <f>SUMIFS('Data Repository Table'!$J:$J,'Data Repository Table'!$A:$A,'Data Repository Table'!$A$3,'Data Repository Table'!$B:$B,'Data Repository Table'!$B$3,'Data Repository Table'!$C:$C,'Revenue Analysis'!$A$28,'Data Repository Table'!$G:$G,'Revenue Analysis'!$C$28,'Data Repository Table'!$H:$H,'Revenue Analysis'!$D$28,'Data Repository Table'!$D:$D,'Revenue Analysis'!I10)</f>
        <v>2838411.9507499994</v>
      </c>
      <c r="J28" s="142">
        <f>SUMIFS('Data Repository Table'!$J:$J,'Data Repository Table'!$A:$A,'Data Repository Table'!$A$3,'Data Repository Table'!$B:$B,'Data Repository Table'!$B$3,'Data Repository Table'!$C:$C,'Revenue Analysis'!$A$28,'Data Repository Table'!$G:$G,'Revenue Analysis'!$C$28,'Data Repository Table'!$H:$H,'Revenue Analysis'!$D$28,'Data Repository Table'!$D:$D,'Revenue Analysis'!J10)</f>
        <v>2419259.2661999995</v>
      </c>
      <c r="K28" s="142">
        <f>SUMIFS('Data Repository Table'!$J:$J,'Data Repository Table'!$A:$A,'Data Repository Table'!$A$3,'Data Repository Table'!$B:$B,'Data Repository Table'!$B$3,'Data Repository Table'!$C:$C,'Revenue Analysis'!$A$28,'Data Repository Table'!$G:$G,'Revenue Analysis'!$C$28,'Data Repository Table'!$H:$H,'Revenue Analysis'!$D$28,'Data Repository Table'!$D:$D,'Revenue Analysis'!K10)</f>
        <v>3700649.1353999986</v>
      </c>
      <c r="L28" s="142">
        <f>SUMIFS('Data Repository Table'!$J:$J,'Data Repository Table'!$A:$A,'Data Repository Table'!$A$3,'Data Repository Table'!$B:$B,'Data Repository Table'!$B$3,'Data Repository Table'!$C:$C,'Revenue Analysis'!$A$28,'Data Repository Table'!$G:$G,'Revenue Analysis'!$C$28,'Data Repository Table'!$H:$H,'Revenue Analysis'!$D$28,'Data Repository Table'!$D:$D,'Revenue Analysis'!L10)</f>
        <v>3768912.5491499985</v>
      </c>
      <c r="M28" s="142">
        <f>SUMIFS('Data Repository Table'!$J:$J,'Data Repository Table'!$A:$A,'Data Repository Table'!$A$3,'Data Repository Table'!$B:$B,'Data Repository Table'!$B$3,'Data Repository Table'!$C:$C,'Revenue Analysis'!$A$28,'Data Repository Table'!$G:$G,'Revenue Analysis'!$C$28,'Data Repository Table'!$H:$H,'Revenue Analysis'!$D$28,'Data Repository Table'!$D:$D,'Revenue Analysis'!M10)</f>
        <v>3380705.7799499989</v>
      </c>
      <c r="N28" s="142">
        <f>SUMIFS('Data Repository Table'!$J:$J,'Data Repository Table'!$A:$A,'Data Repository Table'!$A$3,'Data Repository Table'!$B:$B,'Data Repository Table'!$B$3,'Data Repository Table'!$C:$C,'Revenue Analysis'!$A$28,'Data Repository Table'!$G:$G,'Revenue Analysis'!$C$28,'Data Repository Table'!$H:$H,'Revenue Analysis'!$D$28,'Data Repository Table'!$D:$D,'Revenue Analysis'!N10)</f>
        <v>3586047.5391999991</v>
      </c>
      <c r="O28" s="142">
        <f>SUMIFS('Data Repository Table'!$J:$J,'Data Repository Table'!$A:$A,'Data Repository Table'!$A$3,'Data Repository Table'!$B:$B,'Data Repository Table'!$B$3,'Data Repository Table'!$C:$C,'Revenue Analysis'!$A$28,'Data Repository Table'!$G:$G,'Revenue Analysis'!$C$28,'Data Repository Table'!$H:$H,'Revenue Analysis'!$D$28,'Data Repository Table'!$D:$D,'Revenue Analysis'!O10)</f>
        <v>3032362.88845</v>
      </c>
      <c r="P28" s="142">
        <f>SUMIFS('Data Repository Table'!$J:$J,'Data Repository Table'!$A:$A,'Data Repository Table'!$A$3,'Data Repository Table'!$B:$B,'Data Repository Table'!$B$3,'Data Repository Table'!$C:$C,'Revenue Analysis'!$A$28,'Data Repository Table'!$G:$G,'Revenue Analysis'!$C$28,'Data Repository Table'!$H:$H,'Revenue Analysis'!$D$28,'Data Repository Table'!$D:$D,'Revenue Analysis'!P10)</f>
        <v>3079299.10885</v>
      </c>
      <c r="Q28" s="82">
        <f t="shared" si="4"/>
        <v>37706692.728949994</v>
      </c>
      <c r="S28" s="221"/>
      <c r="T28" s="221"/>
      <c r="U28" s="221"/>
      <c r="V28" s="221"/>
      <c r="W28" s="221"/>
      <c r="X28" s="221"/>
      <c r="Y28" s="221"/>
      <c r="Z28" s="221"/>
      <c r="AA28" s="221"/>
      <c r="AB28" s="221"/>
      <c r="AC28" s="221"/>
      <c r="AD28" s="221"/>
      <c r="AE28" s="221"/>
      <c r="AF28" s="221"/>
      <c r="AG28" s="221"/>
      <c r="AH28" s="221"/>
      <c r="AI28" s="221"/>
      <c r="AJ28" s="221"/>
      <c r="AK28" s="221"/>
      <c r="AL28" s="221"/>
      <c r="AM28" s="221"/>
      <c r="AN28" s="221"/>
      <c r="AO28" s="221"/>
      <c r="AP28" s="221"/>
      <c r="AQ28" s="221"/>
      <c r="AR28" s="221"/>
      <c r="AS28" s="221"/>
      <c r="AT28" s="221"/>
      <c r="AU28" s="221"/>
      <c r="AV28" s="221"/>
      <c r="AW28" s="221"/>
      <c r="AX28" s="221"/>
      <c r="AY28" s="221"/>
    </row>
    <row r="29" spans="1:51" s="191" customFormat="1" ht="28.2" customHeight="1" thickBot="1" x14ac:dyDescent="0.3">
      <c r="A29" s="193" t="s">
        <v>96</v>
      </c>
      <c r="E29" s="194">
        <f>SUM(E24:E28)</f>
        <v>12716846.793</v>
      </c>
      <c r="F29" s="194">
        <f>SUM(F24:F28)</f>
        <v>13050243.880999997</v>
      </c>
      <c r="G29" s="194">
        <f t="shared" ref="G29:P29" si="5">SUM(G24:G28)</f>
        <v>13235472.919</v>
      </c>
      <c r="H29" s="194">
        <f t="shared" si="5"/>
        <v>11815762.267000001</v>
      </c>
      <c r="I29" s="194">
        <f t="shared" si="5"/>
        <v>11881724.445</v>
      </c>
      <c r="J29" s="194">
        <f t="shared" si="5"/>
        <v>11127131.811999999</v>
      </c>
      <c r="K29" s="194">
        <f t="shared" si="5"/>
        <v>15491089.403999997</v>
      </c>
      <c r="L29" s="194">
        <f t="shared" si="5"/>
        <v>15776843.228999998</v>
      </c>
      <c r="M29" s="194">
        <f t="shared" si="5"/>
        <v>14151791.636999998</v>
      </c>
      <c r="N29" s="194">
        <f t="shared" si="5"/>
        <v>15011361.791999999</v>
      </c>
      <c r="O29" s="194">
        <f t="shared" si="5"/>
        <v>14286635.347000001</v>
      </c>
      <c r="P29" s="194">
        <f t="shared" si="5"/>
        <v>15120321.851</v>
      </c>
      <c r="Q29" s="192">
        <f>SUM(Q24:Q28)</f>
        <v>163665225.377</v>
      </c>
    </row>
    <row r="30" spans="1:51" s="86" customFormat="1" ht="40.5" customHeight="1" x14ac:dyDescent="0.3">
      <c r="A30" s="218" t="s">
        <v>97</v>
      </c>
      <c r="B30" s="219"/>
      <c r="C30" s="219"/>
      <c r="D30" s="219"/>
      <c r="E30" s="219"/>
      <c r="F30" s="219"/>
      <c r="G30" s="219"/>
      <c r="H30" s="219"/>
      <c r="I30" s="219"/>
      <c r="J30" s="219"/>
      <c r="K30" s="219"/>
      <c r="L30" s="219"/>
      <c r="M30" s="219"/>
      <c r="N30" s="219"/>
      <c r="O30" s="219"/>
      <c r="P30" s="219"/>
      <c r="Q30" s="219"/>
      <c r="R30" s="219"/>
      <c r="S30" s="219"/>
      <c r="T30" s="219"/>
      <c r="U30" s="219"/>
      <c r="V30" s="77"/>
    </row>
    <row r="31" spans="1:51" s="86" customFormat="1" ht="28.2" customHeight="1" x14ac:dyDescent="0.3">
      <c r="A31" s="218" t="s">
        <v>98</v>
      </c>
      <c r="B31" s="220"/>
      <c r="C31" s="220"/>
      <c r="D31" s="220"/>
      <c r="E31" s="220"/>
      <c r="F31" s="220"/>
      <c r="G31" s="220"/>
      <c r="H31" s="220"/>
      <c r="I31" s="220"/>
      <c r="J31" s="220"/>
      <c r="K31" s="220"/>
      <c r="L31" s="220"/>
      <c r="M31" s="220"/>
      <c r="N31" s="220"/>
      <c r="O31" s="220"/>
      <c r="P31" s="220"/>
      <c r="Q31" s="220"/>
      <c r="R31" s="220"/>
      <c r="S31" s="220"/>
      <c r="T31" s="220"/>
      <c r="U31" s="220"/>
      <c r="V31" s="220"/>
    </row>
    <row r="32" spans="1:51" s="78" customFormat="1" ht="28.2" customHeight="1" x14ac:dyDescent="0.25">
      <c r="A32" s="79" t="s">
        <v>20</v>
      </c>
      <c r="B32" s="79" t="s">
        <v>92</v>
      </c>
      <c r="C32" s="79" t="s">
        <v>50</v>
      </c>
      <c r="E32" s="80">
        <v>41456</v>
      </c>
      <c r="F32" s="80">
        <v>41487</v>
      </c>
      <c r="G32" s="80">
        <v>41518</v>
      </c>
      <c r="H32" s="80">
        <v>41548</v>
      </c>
      <c r="I32" s="80">
        <v>41579</v>
      </c>
      <c r="J32" s="80">
        <v>41609</v>
      </c>
      <c r="K32" s="80">
        <v>41640</v>
      </c>
      <c r="L32" s="80">
        <v>41671</v>
      </c>
      <c r="M32" s="80">
        <v>41699</v>
      </c>
      <c r="N32" s="80">
        <v>41730</v>
      </c>
      <c r="O32" s="80">
        <v>41760</v>
      </c>
      <c r="P32" s="80">
        <v>41791</v>
      </c>
    </row>
    <row r="33" spans="1:40" s="78" customFormat="1" ht="28.2" customHeight="1" x14ac:dyDescent="0.25">
      <c r="A33" s="79"/>
      <c r="B33" s="79"/>
      <c r="C33" s="79"/>
      <c r="Q33" s="88" t="s">
        <v>94</v>
      </c>
    </row>
    <row r="34" spans="1:40" ht="28.2" customHeight="1" x14ac:dyDescent="0.25">
      <c r="A34" s="74" t="s">
        <v>52</v>
      </c>
      <c r="B34" s="74" t="s">
        <v>95</v>
      </c>
      <c r="C34" s="74" t="s">
        <v>72</v>
      </c>
      <c r="E34" s="82">
        <f>SUMIFS('Data Repository Table'!$J:$J,'Data Repository Table'!$A:$A,'Data Repository Table'!$A$96,'Data Repository Table'!$B:$B,'Data Repository Table'!$B$96,'Data Repository Table'!$C:$C,'Revenue Analysis'!$A$34,'Data Repository Table'!$G:$G,'Revenue Analysis'!$C$34,'Data Repository Table'!$D:$D,'Revenue Analysis'!E32)</f>
        <v>3094536.9986999994</v>
      </c>
      <c r="F34" s="82">
        <f>SUMIFS('Data Repository Table'!$J:$J,'Data Repository Table'!$A:$A,'Data Repository Table'!$A$96,'Data Repository Table'!$B:$B,'Data Repository Table'!$B$96,'Data Repository Table'!$C:$C,'Revenue Analysis'!$A$34,'Data Repository Table'!$G:$G,'Revenue Analysis'!$C$34,'Data Repository Table'!$D:$D,'Revenue Analysis'!F32)</f>
        <v>2980521.8105250001</v>
      </c>
      <c r="G34" s="82">
        <f>SUMIFS('Data Repository Table'!$J:$J,'Data Repository Table'!$A:$A,'Data Repository Table'!$A$96,'Data Repository Table'!$B:$B,'Data Repository Table'!$B$96,'Data Repository Table'!$C:$C,'Revenue Analysis'!$A$34,'Data Repository Table'!$G:$G,'Revenue Analysis'!$C$34,'Data Repository Table'!$D:$D,'Revenue Analysis'!G32)</f>
        <v>2752413.7409999999</v>
      </c>
      <c r="H34" s="82">
        <f>SUMIFS('Data Repository Table'!$J:$J,'Data Repository Table'!$A:$A,'Data Repository Table'!$A$96,'Data Repository Table'!$B:$B,'Data Repository Table'!$B$96,'Data Repository Table'!$C:$C,'Revenue Analysis'!$A$34,'Data Repository Table'!$G:$G,'Revenue Analysis'!$C$34,'Data Repository Table'!$D:$D,'Revenue Analysis'!H32)</f>
        <v>2732151.9371999996</v>
      </c>
      <c r="I34" s="82">
        <f>SUMIFS('Data Repository Table'!$J:$J,'Data Repository Table'!$A:$A,'Data Repository Table'!$A$96,'Data Repository Table'!$B:$B,'Data Repository Table'!$B$96,'Data Repository Table'!$C:$C,'Revenue Analysis'!$A$34,'Data Repository Table'!$G:$G,'Revenue Analysis'!$C$34,'Data Repository Table'!$D:$D,'Revenue Analysis'!I32)</f>
        <v>2885028.0122999996</v>
      </c>
      <c r="J34" s="82">
        <f>SUMIFS('Data Repository Table'!$J:$J,'Data Repository Table'!$A:$A,'Data Repository Table'!$A$96,'Data Repository Table'!$B:$B,'Data Repository Table'!$B$96,'Data Repository Table'!$C:$C,'Revenue Analysis'!$A$34,'Data Repository Table'!$G:$G,'Revenue Analysis'!$C$34,'Data Repository Table'!$D:$D,'Revenue Analysis'!J32)</f>
        <v>2815308.3782250006</v>
      </c>
      <c r="K34" s="82">
        <f>SUMIFS('Data Repository Table'!$J:$J,'Data Repository Table'!$A:$A,'Data Repository Table'!$A$96,'Data Repository Table'!$B:$B,'Data Repository Table'!$B$96,'Data Repository Table'!$C:$C,'Revenue Analysis'!$A$34,'Data Repository Table'!$G:$G,'Revenue Analysis'!$C$34,'Data Repository Table'!$D:$D,'Revenue Analysis'!K32)</f>
        <v>4092821.3597249994</v>
      </c>
      <c r="L34" s="82">
        <f>SUMIFS('Data Repository Table'!$J:$J,'Data Repository Table'!$A:$A,'Data Repository Table'!$A$96,'Data Repository Table'!$B:$B,'Data Repository Table'!$B$96,'Data Repository Table'!$C:$C,'Revenue Analysis'!$A$34,'Data Repository Table'!$G:$G,'Revenue Analysis'!$C$34,'Data Repository Table'!$D:$D,'Revenue Analysis'!L32)</f>
        <v>3622839.5636999998</v>
      </c>
      <c r="M34" s="82">
        <f>SUMIFS('Data Repository Table'!$J:$J,'Data Repository Table'!$A:$A,'Data Repository Table'!$A$96,'Data Repository Table'!$B:$B,'Data Repository Table'!$B$96,'Data Repository Table'!$C:$C,'Revenue Analysis'!$A$34,'Data Repository Table'!$G:$G,'Revenue Analysis'!$C$34,'Data Repository Table'!$D:$D,'Revenue Analysis'!M32)</f>
        <v>3818238.1009499999</v>
      </c>
      <c r="N34" s="82">
        <f>SUMIFS('Data Repository Table'!$J:$J,'Data Repository Table'!$A:$A,'Data Repository Table'!$A$96,'Data Repository Table'!$B:$B,'Data Repository Table'!$B$96,'Data Repository Table'!$C:$C,'Revenue Analysis'!$A$34,'Data Repository Table'!$G:$G,'Revenue Analysis'!$C$34,'Data Repository Table'!$D:$D,'Revenue Analysis'!N32)</f>
        <v>2789853.534825</v>
      </c>
      <c r="O34" s="82">
        <f>SUMIFS('Data Repository Table'!$J:$J,'Data Repository Table'!$A:$A,'Data Repository Table'!$A$96,'Data Repository Table'!$B:$B,'Data Repository Table'!$B$96,'Data Repository Table'!$C:$C,'Revenue Analysis'!$A$34,'Data Repository Table'!$G:$G,'Revenue Analysis'!$C$34,'Data Repository Table'!$D:$D,'Revenue Analysis'!O32)</f>
        <v>2822646.2911499999</v>
      </c>
      <c r="P34" s="82">
        <f>SUMIFS('Data Repository Table'!$J:$J,'Data Repository Table'!$A:$A,'Data Repository Table'!$A$96,'Data Repository Table'!$B:$B,'Data Repository Table'!$B$96,'Data Repository Table'!$C:$C,'Revenue Analysis'!$A$34,'Data Repository Table'!$G:$G,'Revenue Analysis'!$C$34,'Data Repository Table'!$D:$D,'Revenue Analysis'!P32)</f>
        <v>2712379.18035</v>
      </c>
      <c r="Q34" s="82">
        <f>SUM(E34:P34)</f>
        <v>37118738.908649988</v>
      </c>
    </row>
    <row r="35" spans="1:40" ht="28.2" customHeight="1" x14ac:dyDescent="0.25">
      <c r="A35" s="74" t="s">
        <v>52</v>
      </c>
      <c r="B35" s="74" t="s">
        <v>95</v>
      </c>
      <c r="C35" s="74" t="s">
        <v>76</v>
      </c>
      <c r="E35" s="82">
        <f>SUMIFS('Data Repository Table'!$J:$J,'Data Repository Table'!$A:$A,'Data Repository Table'!$A$96,'Data Repository Table'!$B:$B,'Data Repository Table'!$B$96,'Data Repository Table'!$C:$C,'Revenue Analysis'!$A$34,'Data Repository Table'!$G:$G,'Revenue Analysis'!$C$35,'Data Repository Table'!$D:$D,'Revenue Analysis'!E32)</f>
        <v>1523285.8376100748</v>
      </c>
      <c r="F35" s="82">
        <f>SUMIFS('Data Repository Table'!$J:$J,'Data Repository Table'!$A:$A,'Data Repository Table'!$A$96,'Data Repository Table'!$B:$B,'Data Repository Table'!$B$96,'Data Repository Table'!$C:$C,'Revenue Analysis'!$A$34,'Data Repository Table'!$G:$G,'Revenue Analysis'!$C$35,'Data Repository Table'!$D:$D,'Revenue Analysis'!F32)</f>
        <v>1467161.8612309312</v>
      </c>
      <c r="G35" s="82">
        <f>SUMIFS('Data Repository Table'!$J:$J,'Data Repository Table'!$A:$A,'Data Repository Table'!$A$96,'Data Repository Table'!$B:$B,'Data Repository Table'!$B$96,'Data Repository Table'!$C:$C,'Revenue Analysis'!$A$34,'Data Repository Table'!$G:$G,'Revenue Analysis'!$C$35,'Data Repository Table'!$D:$D,'Revenue Analysis'!G32)</f>
        <v>1354875.66400725</v>
      </c>
      <c r="H35" s="82">
        <f>SUMIFS('Data Repository Table'!$J:$J,'Data Repository Table'!$A:$A,'Data Repository Table'!$A$96,'Data Repository Table'!$B:$B,'Data Repository Table'!$B$96,'Data Repository Table'!$C:$C,'Revenue Analysis'!$A$34,'Data Repository Table'!$G:$G,'Revenue Analysis'!$C$35,'Data Repository Table'!$D:$D,'Revenue Analysis'!H32)</f>
        <v>1344901.7910867</v>
      </c>
      <c r="I35" s="82">
        <f>SUMIFS('Data Repository Table'!$J:$J,'Data Repository Table'!$A:$A,'Data Repository Table'!$A$96,'Data Repository Table'!$B:$B,'Data Repository Table'!$B$96,'Data Repository Table'!$C:$C,'Revenue Analysis'!$A$34,'Data Repository Table'!$G:$G,'Revenue Analysis'!$C$35,'Data Repository Table'!$D:$D,'Revenue Analysis'!I32)</f>
        <v>1420155.039054675</v>
      </c>
      <c r="J35" s="82">
        <f>SUMIFS('Data Repository Table'!$J:$J,'Data Repository Table'!$A:$A,'Data Repository Table'!$A$96,'Data Repository Table'!$B:$B,'Data Repository Table'!$B$96,'Data Repository Table'!$C:$C,'Revenue Analysis'!$A$34,'Data Repository Table'!$G:$G,'Revenue Analysis'!$C$35,'Data Repository Table'!$D:$D,'Revenue Analysis'!J32)</f>
        <v>1385835.5491812564</v>
      </c>
      <c r="K35" s="82">
        <f>SUMIFS('Data Repository Table'!$J:$J,'Data Repository Table'!$A:$A,'Data Repository Table'!$A$96,'Data Repository Table'!$B:$B,'Data Repository Table'!$B$96,'Data Repository Table'!$C:$C,'Revenue Analysis'!$A$34,'Data Repository Table'!$G:$G,'Revenue Analysis'!$C$35,'Data Repository Table'!$D:$D,'Revenue Analysis'!K32)</f>
        <v>2014691.3143246307</v>
      </c>
      <c r="L35" s="82">
        <f>SUMIFS('Data Repository Table'!$J:$J,'Data Repository Table'!$A:$A,'Data Repository Table'!$A$96,'Data Repository Table'!$B:$B,'Data Repository Table'!$B$96,'Data Repository Table'!$C:$C,'Revenue Analysis'!$A$34,'Data Repository Table'!$G:$G,'Revenue Analysis'!$C$35,'Data Repository Table'!$D:$D,'Revenue Analysis'!L32)</f>
        <v>1783342.7752313251</v>
      </c>
      <c r="M35" s="82">
        <f>SUMIFS('Data Repository Table'!$J:$J,'Data Repository Table'!$A:$A,'Data Repository Table'!$A$96,'Data Repository Table'!$B:$B,'Data Repository Table'!$B$96,'Data Repository Table'!$C:$C,'Revenue Analysis'!$A$34,'Data Repository Table'!$G:$G,'Revenue Analysis'!$C$35,'Data Repository Table'!$D:$D,'Revenue Analysis'!M32)</f>
        <v>1879527.7051926372</v>
      </c>
      <c r="N35" s="82">
        <f>SUMIFS('Data Repository Table'!$J:$J,'Data Repository Table'!$A:$A,'Data Repository Table'!$A$96,'Data Repository Table'!$B:$B,'Data Repository Table'!$B$96,'Data Repository Table'!$C:$C,'Revenue Analysis'!$A$34,'Data Repository Table'!$G:$G,'Revenue Analysis'!$C$35,'Data Repository Table'!$D:$D,'Revenue Analysis'!N32)</f>
        <v>1373305.4025176065</v>
      </c>
      <c r="O35" s="82">
        <f>SUMIFS('Data Repository Table'!$J:$J,'Data Repository Table'!$A:$A,'Data Repository Table'!$A$96,'Data Repository Table'!$B:$B,'Data Repository Table'!$B$96,'Data Repository Table'!$C:$C,'Revenue Analysis'!$A$34,'Data Repository Table'!$G:$G,'Revenue Analysis'!$C$35,'Data Repository Table'!$D:$D,'Revenue Analysis'!O32)</f>
        <v>1389447.6368185873</v>
      </c>
      <c r="P35" s="82">
        <f>SUMIFS('Data Repository Table'!$J:$J,'Data Repository Table'!$A:$A,'Data Repository Table'!$A$96,'Data Repository Table'!$B:$B,'Data Repository Table'!$B$96,'Data Repository Table'!$C:$C,'Revenue Analysis'!$A$34,'Data Repository Table'!$G:$G,'Revenue Analysis'!$C$35,'Data Repository Table'!$D:$D,'Revenue Analysis'!P32)</f>
        <v>1335168.6515272874</v>
      </c>
      <c r="Q35" s="82">
        <f t="shared" ref="Q35:Q42" si="6">SUM(E35:P35)</f>
        <v>18271699.227782957</v>
      </c>
    </row>
    <row r="36" spans="1:40" ht="28.2" customHeight="1" x14ac:dyDescent="0.25">
      <c r="A36" s="74" t="s">
        <v>52</v>
      </c>
      <c r="B36" s="74" t="s">
        <v>95</v>
      </c>
      <c r="C36" s="74" t="s">
        <v>77</v>
      </c>
      <c r="E36" s="82">
        <f>SUMIFS('Data Repository Table'!$J:$J,'Data Repository Table'!$A:$A,'Data Repository Table'!$A$96,'Data Repository Table'!$B:$B,'Data Repository Table'!$B$96,'Data Repository Table'!$C:$C,'Revenue Analysis'!$A$34,'Data Repository Table'!$G:$G,'Revenue Analysis'!$C$36,'Data Repository Table'!$D:$D,'Revenue Analysis'!E32)</f>
        <v>1296758.36136</v>
      </c>
      <c r="F36" s="82">
        <f>SUMIFS('Data Repository Table'!$J:$J,'Data Repository Table'!$A:$A,'Data Repository Table'!$A$96,'Data Repository Table'!$B:$B,'Data Repository Table'!$B$96,'Data Repository Table'!$C:$C,'Revenue Analysis'!$A$34,'Data Repository Table'!$G:$G,'Revenue Analysis'!$C$36,'Data Repository Table'!$D:$D,'Revenue Analysis'!F32)</f>
        <v>1248980.56822</v>
      </c>
      <c r="G36" s="82">
        <f>SUMIFS('Data Repository Table'!$J:$J,'Data Repository Table'!$A:$A,'Data Repository Table'!$A$96,'Data Repository Table'!$B:$B,'Data Repository Table'!$B$96,'Data Repository Table'!$C:$C,'Revenue Analysis'!$A$34,'Data Repository Table'!$G:$G,'Revenue Analysis'!$C$36,'Data Repository Table'!$D:$D,'Revenue Analysis'!G32)</f>
        <v>1153392.4247999999</v>
      </c>
      <c r="H36" s="82">
        <f>SUMIFS('Data Repository Table'!$J:$J,'Data Repository Table'!$A:$A,'Data Repository Table'!$A$96,'Data Repository Table'!$B:$B,'Data Repository Table'!$B$96,'Data Repository Table'!$C:$C,'Revenue Analysis'!$A$34,'Data Repository Table'!$G:$G,'Revenue Analysis'!$C$36,'Data Repository Table'!$D:$D,'Revenue Analysis'!H32)</f>
        <v>1144901.76416</v>
      </c>
      <c r="I36" s="82">
        <f>SUMIFS('Data Repository Table'!$J:$J,'Data Repository Table'!$A:$A,'Data Repository Table'!$A$96,'Data Repository Table'!$B:$B,'Data Repository Table'!$B$96,'Data Repository Table'!$C:$C,'Revenue Analysis'!$A$34,'Data Repository Table'!$G:$G,'Revenue Analysis'!$C$36,'Data Repository Table'!$D:$D,'Revenue Analysis'!I32)</f>
        <v>1208964.11944</v>
      </c>
      <c r="J36" s="82">
        <f>SUMIFS('Data Repository Table'!$J:$J,'Data Repository Table'!$A:$A,'Data Repository Table'!$A$96,'Data Repository Table'!$B:$B,'Data Repository Table'!$B$96,'Data Repository Table'!$C:$C,'Revenue Analysis'!$A$34,'Data Repository Table'!$G:$G,'Revenue Analysis'!$C$36,'Data Repository Table'!$D:$D,'Revenue Analysis'!J32)</f>
        <v>1179748.2727800002</v>
      </c>
      <c r="K36" s="82">
        <f>SUMIFS('Data Repository Table'!$J:$J,'Data Repository Table'!$A:$A,'Data Repository Table'!$A$96,'Data Repository Table'!$B:$B,'Data Repository Table'!$B$96,'Data Repository Table'!$C:$C,'Revenue Analysis'!$A$34,'Data Repository Table'!$G:$G,'Revenue Analysis'!$C$36,'Data Repository Table'!$D:$D,'Revenue Analysis'!K32)</f>
        <v>1715087.0459799999</v>
      </c>
      <c r="L36" s="82">
        <f>SUMIFS('Data Repository Table'!$J:$J,'Data Repository Table'!$A:$A,'Data Repository Table'!$A$96,'Data Repository Table'!$B:$B,'Data Repository Table'!$B$96,'Data Repository Table'!$C:$C,'Revenue Analysis'!$A$34,'Data Repository Table'!$G:$G,'Revenue Analysis'!$C$36,'Data Repository Table'!$D:$D,'Revenue Analysis'!L32)</f>
        <v>1518142.2933600002</v>
      </c>
      <c r="M36" s="82">
        <f>SUMIFS('Data Repository Table'!$J:$J,'Data Repository Table'!$A:$A,'Data Repository Table'!$A$96,'Data Repository Table'!$B:$B,'Data Repository Table'!$B$96,'Data Repository Table'!$C:$C,'Revenue Analysis'!$A$34,'Data Repository Table'!$G:$G,'Revenue Analysis'!$C$36,'Data Repository Table'!$D:$D,'Revenue Analysis'!M32)</f>
        <v>1600023.58516</v>
      </c>
      <c r="N36" s="82">
        <f>SUMIFS('Data Repository Table'!$J:$J,'Data Repository Table'!$A:$A,'Data Repository Table'!$A$96,'Data Repository Table'!$B:$B,'Data Repository Table'!$B$96,'Data Repository Table'!$C:$C,'Revenue Analysis'!$A$34,'Data Repository Table'!$G:$G,'Revenue Analysis'!$C$36,'Data Repository Table'!$D:$D,'Revenue Analysis'!N32)</f>
        <v>1169081.4812600003</v>
      </c>
      <c r="O36" s="82">
        <f>SUMIFS('Data Repository Table'!$J:$J,'Data Repository Table'!$A:$A,'Data Repository Table'!$A$96,'Data Repository Table'!$B:$B,'Data Repository Table'!$B$96,'Data Repository Table'!$C:$C,'Revenue Analysis'!$A$34,'Data Repository Table'!$G:$G,'Revenue Analysis'!$C$36,'Data Repository Table'!$D:$D,'Revenue Analysis'!O32)</f>
        <v>1182823.2077200001</v>
      </c>
      <c r="P36" s="82">
        <f>SUMIFS('Data Repository Table'!$J:$J,'Data Repository Table'!$A:$A,'Data Repository Table'!$A$96,'Data Repository Table'!$B:$B,'Data Repository Table'!$B$96,'Data Repository Table'!$C:$C,'Revenue Analysis'!$A$34,'Data Repository Table'!$G:$G,'Revenue Analysis'!$C$36,'Data Repository Table'!$D:$D,'Revenue Analysis'!P32)</f>
        <v>1136616.0374800002</v>
      </c>
      <c r="Q36" s="82">
        <f t="shared" si="6"/>
        <v>15554519.161720002</v>
      </c>
    </row>
    <row r="37" spans="1:40" ht="28.2" customHeight="1" x14ac:dyDescent="0.25">
      <c r="A37" s="74" t="s">
        <v>54</v>
      </c>
      <c r="B37" s="74" t="s">
        <v>95</v>
      </c>
      <c r="C37" s="74" t="s">
        <v>72</v>
      </c>
      <c r="E37" s="82">
        <f>SUMIFS('Data Repository Table'!$J:$J,'Data Repository Table'!$A:$A,'Data Repository Table'!$A$96,'Data Repository Table'!$B:$B,'Data Repository Table'!$B$96,'Data Repository Table'!$C:$C,'Revenue Analysis'!$A$37,'Data Repository Table'!$G:$G,'Revenue Analysis'!$C$37,'Data Repository Table'!$D:$D,'Revenue Analysis'!E32)</f>
        <v>7220021.2387499996</v>
      </c>
      <c r="F37" s="82">
        <f>SUMIFS('Data Repository Table'!$J:$J,'Data Repository Table'!$A:$A,'Data Repository Table'!$A$96,'Data Repository Table'!$B:$B,'Data Repository Table'!$B$96,'Data Repository Table'!$C:$C,'Revenue Analysis'!$A$37,'Data Repository Table'!$G:$G,'Revenue Analysis'!$C$37,'Data Repository Table'!$D:$D,'Revenue Analysis'!F32)</f>
        <v>6085131.0149999997</v>
      </c>
      <c r="G37" s="82">
        <f>SUMIFS('Data Repository Table'!$J:$J,'Data Repository Table'!$A:$A,'Data Repository Table'!$A$96,'Data Repository Table'!$B:$B,'Data Repository Table'!$B$96,'Data Repository Table'!$C:$C,'Revenue Analysis'!$A$37,'Data Repository Table'!$G:$G,'Revenue Analysis'!$C$37,'Data Repository Table'!$D:$D,'Revenue Analysis'!G32)</f>
        <v>6723291.7162500005</v>
      </c>
      <c r="H37" s="82">
        <f>SUMIFS('Data Repository Table'!$J:$J,'Data Repository Table'!$A:$A,'Data Repository Table'!$A$96,'Data Repository Table'!$B:$B,'Data Repository Table'!$B$96,'Data Repository Table'!$C:$C,'Revenue Analysis'!$A$37,'Data Repository Table'!$G:$G,'Revenue Analysis'!$C$37,'Data Repository Table'!$D:$D,'Revenue Analysis'!H32)</f>
        <v>6313180.5299999993</v>
      </c>
      <c r="I37" s="82">
        <f>SUMIFS('Data Repository Table'!$J:$J,'Data Repository Table'!$A:$A,'Data Repository Table'!$A$96,'Data Repository Table'!$B:$B,'Data Repository Table'!$B$96,'Data Repository Table'!$C:$C,'Revenue Analysis'!$A$37,'Data Repository Table'!$G:$G,'Revenue Analysis'!$C$37,'Data Repository Table'!$D:$D,'Revenue Analysis'!I32)</f>
        <v>5763708.6674999995</v>
      </c>
      <c r="J37" s="82">
        <f>SUMIFS('Data Repository Table'!$J:$J,'Data Repository Table'!$A:$A,'Data Repository Table'!$A$96,'Data Repository Table'!$B:$B,'Data Repository Table'!$B$96,'Data Repository Table'!$C:$C,'Revenue Analysis'!$A$37,'Data Repository Table'!$G:$G,'Revenue Analysis'!$C$37,'Data Repository Table'!$D:$D,'Revenue Analysis'!J32)</f>
        <v>6484566.5099999998</v>
      </c>
      <c r="K37" s="82">
        <f>SUMIFS('Data Repository Table'!$J:$J,'Data Repository Table'!$A:$A,'Data Repository Table'!$A$96,'Data Repository Table'!$B:$B,'Data Repository Table'!$B$96,'Data Repository Table'!$C:$C,'Revenue Analysis'!$A$37,'Data Repository Table'!$G:$G,'Revenue Analysis'!$C$37,'Data Repository Table'!$D:$D,'Revenue Analysis'!K32)</f>
        <v>9314190.6750000007</v>
      </c>
      <c r="L37" s="82">
        <f>SUMIFS('Data Repository Table'!$J:$J,'Data Repository Table'!$A:$A,'Data Repository Table'!$A$96,'Data Repository Table'!$B:$B,'Data Repository Table'!$B$96,'Data Repository Table'!$C:$C,'Revenue Analysis'!$A$37,'Data Repository Table'!$G:$G,'Revenue Analysis'!$C$37,'Data Repository Table'!$D:$D,'Revenue Analysis'!L32)</f>
        <v>6750396.1374999993</v>
      </c>
      <c r="M37" s="82">
        <f>SUMIFS('Data Repository Table'!$J:$J,'Data Repository Table'!$A:$A,'Data Repository Table'!$A$96,'Data Repository Table'!$B:$B,'Data Repository Table'!$B$96,'Data Repository Table'!$C:$C,'Revenue Analysis'!$A$37,'Data Repository Table'!$G:$G,'Revenue Analysis'!$C$37,'Data Repository Table'!$D:$D,'Revenue Analysis'!M32)</f>
        <v>8185283.6587499995</v>
      </c>
      <c r="N37" s="82">
        <f>SUMIFS('Data Repository Table'!$J:$J,'Data Repository Table'!$A:$A,'Data Repository Table'!$A$96,'Data Repository Table'!$B:$B,'Data Repository Table'!$B$96,'Data Repository Table'!$C:$C,'Revenue Analysis'!$A$37,'Data Repository Table'!$G:$G,'Revenue Analysis'!$C$37,'Data Repository Table'!$D:$D,'Revenue Analysis'!N32)</f>
        <v>6778514.602500001</v>
      </c>
      <c r="O37" s="82">
        <f>SUMIFS('Data Repository Table'!$J:$J,'Data Repository Table'!$A:$A,'Data Repository Table'!$A$96,'Data Repository Table'!$B:$B,'Data Repository Table'!$B$96,'Data Repository Table'!$C:$C,'Revenue Analysis'!$A$37,'Data Repository Table'!$G:$G,'Revenue Analysis'!$C$37,'Data Repository Table'!$D:$D,'Revenue Analysis'!O32)</f>
        <v>6094707.7050000001</v>
      </c>
      <c r="P37" s="82">
        <f>SUMIFS('Data Repository Table'!$J:$J,'Data Repository Table'!$A:$A,'Data Repository Table'!$A$96,'Data Repository Table'!$B:$B,'Data Repository Table'!$B$96,'Data Repository Table'!$C:$C,'Revenue Analysis'!$A$37,'Data Repository Table'!$G:$G,'Revenue Analysis'!$C$37,'Data Repository Table'!$D:$D,'Revenue Analysis'!P32)</f>
        <v>6735069.6974999998</v>
      </c>
      <c r="Q37" s="82">
        <f t="shared" si="6"/>
        <v>82448062.153750017</v>
      </c>
    </row>
    <row r="38" spans="1:40" ht="28.2" customHeight="1" x14ac:dyDescent="0.25">
      <c r="A38" s="74" t="s">
        <v>54</v>
      </c>
      <c r="B38" s="74" t="s">
        <v>95</v>
      </c>
      <c r="C38" s="74" t="s">
        <v>76</v>
      </c>
      <c r="E38" s="82">
        <f>SUMIFS('Data Repository Table'!$J:$J,'Data Repository Table'!$A:$A,'Data Repository Table'!$A$96,'Data Repository Table'!$B:$B,'Data Repository Table'!$B$96,'Data Repository Table'!$C:$C,'Revenue Analysis'!$A$37,'Data Repository Table'!$G:$G,'Revenue Analysis'!$C$38,'Data Repository Table'!$D:$D,'Revenue Analysis'!E32)</f>
        <v>5968550.8906999994</v>
      </c>
      <c r="F38" s="82">
        <f>SUMIFS('Data Repository Table'!$J:$J,'Data Repository Table'!$A:$A,'Data Repository Table'!$A$96,'Data Repository Table'!$B:$B,'Data Repository Table'!$B$96,'Data Repository Table'!$C:$C,'Revenue Analysis'!$A$37,'Data Repository Table'!$G:$G,'Revenue Analysis'!$C$38,'Data Repository Table'!$D:$D,'Revenue Analysis'!F32)</f>
        <v>5030374.9724000003</v>
      </c>
      <c r="G38" s="82">
        <f>SUMIFS('Data Repository Table'!$J:$J,'Data Repository Table'!$A:$A,'Data Repository Table'!$A$96,'Data Repository Table'!$B:$B,'Data Repository Table'!$B$96,'Data Repository Table'!$C:$C,'Revenue Analysis'!$A$37,'Data Repository Table'!$G:$G,'Revenue Analysis'!$C$38,'Data Repository Table'!$D:$D,'Revenue Analysis'!G32)</f>
        <v>5557921.1521000005</v>
      </c>
      <c r="H38" s="82">
        <f>SUMIFS('Data Repository Table'!$J:$J,'Data Repository Table'!$A:$A,'Data Repository Table'!$A$96,'Data Repository Table'!$B:$B,'Data Repository Table'!$B$96,'Data Repository Table'!$C:$C,'Revenue Analysis'!$A$37,'Data Repository Table'!$G:$G,'Revenue Analysis'!$C$38,'Data Repository Table'!$D:$D,'Revenue Analysis'!H32)</f>
        <v>5218895.9047999997</v>
      </c>
      <c r="I38" s="82">
        <f>SUMIFS('Data Repository Table'!$J:$J,'Data Repository Table'!$A:$A,'Data Repository Table'!$A$96,'Data Repository Table'!$B:$B,'Data Repository Table'!$B$96,'Data Repository Table'!$C:$C,'Revenue Analysis'!$A$37,'Data Repository Table'!$G:$G,'Revenue Analysis'!$C$38,'Data Repository Table'!$D:$D,'Revenue Analysis'!I32)</f>
        <v>4764665.8318000007</v>
      </c>
      <c r="J38" s="82">
        <f>SUMIFS('Data Repository Table'!$J:$J,'Data Repository Table'!$A:$A,'Data Repository Table'!$A$96,'Data Repository Table'!$B:$B,'Data Repository Table'!$B$96,'Data Repository Table'!$C:$C,'Revenue Analysis'!$A$37,'Data Repository Table'!$G:$G,'Revenue Analysis'!$C$38,'Data Repository Table'!$D:$D,'Revenue Analysis'!J32)</f>
        <v>5360574.9815999996</v>
      </c>
      <c r="K38" s="82">
        <f>SUMIFS('Data Repository Table'!$J:$J,'Data Repository Table'!$A:$A,'Data Repository Table'!$A$96,'Data Repository Table'!$B:$B,'Data Repository Table'!$B$96,'Data Repository Table'!$C:$C,'Revenue Analysis'!$A$37,'Data Repository Table'!$G:$G,'Revenue Analysis'!$C$38,'Data Repository Table'!$D:$D,'Revenue Analysis'!K32)</f>
        <v>7699730.9580000006</v>
      </c>
      <c r="L38" s="82">
        <f>SUMIFS('Data Repository Table'!$J:$J,'Data Repository Table'!$A:$A,'Data Repository Table'!$A$96,'Data Repository Table'!$B:$B,'Data Repository Table'!$B$96,'Data Repository Table'!$C:$C,'Revenue Analysis'!$A$37,'Data Repository Table'!$G:$G,'Revenue Analysis'!$C$38,'Data Repository Table'!$D:$D,'Revenue Analysis'!L32)</f>
        <v>6985660.807</v>
      </c>
      <c r="M38" s="82">
        <f>SUMIFS('Data Repository Table'!$J:$J,'Data Repository Table'!$A:$A,'Data Repository Table'!$A$96,'Data Repository Table'!$B:$B,'Data Repository Table'!$B$96,'Data Repository Table'!$C:$C,'Revenue Analysis'!$A$37,'Data Repository Table'!$G:$G,'Revenue Analysis'!$C$38,'Data Repository Table'!$D:$D,'Revenue Analysis'!M32)</f>
        <v>6766501.1579</v>
      </c>
      <c r="N38" s="82">
        <f>SUMIFS('Data Repository Table'!$J:$J,'Data Repository Table'!$A:$A,'Data Repository Table'!$A$96,'Data Repository Table'!$B:$B,'Data Repository Table'!$B$96,'Data Repository Table'!$C:$C,'Revenue Analysis'!$A$37,'Data Repository Table'!$G:$G,'Revenue Analysis'!$C$38,'Data Repository Table'!$D:$D,'Revenue Analysis'!N32)</f>
        <v>6603572.0713999998</v>
      </c>
      <c r="O38" s="82">
        <f>SUMIFS('Data Repository Table'!$J:$J,'Data Repository Table'!$A:$A,'Data Repository Table'!$A$96,'Data Repository Table'!$B:$B,'Data Repository Table'!$B$96,'Data Repository Table'!$C:$C,'Revenue Analysis'!$A$37,'Data Repository Table'!$G:$G,'Revenue Analysis'!$C$38,'Data Repository Table'!$D:$D,'Revenue Analysis'!O32)</f>
        <v>5038291.7028000001</v>
      </c>
      <c r="P38" s="82">
        <f>SUMIFS('Data Repository Table'!$J:$J,'Data Repository Table'!$A:$A,'Data Repository Table'!$A$96,'Data Repository Table'!$B:$B,'Data Repository Table'!$B$96,'Data Repository Table'!$C:$C,'Revenue Analysis'!$A$37,'Data Repository Table'!$G:$G,'Revenue Analysis'!$C$38,'Data Repository Table'!$D:$D,'Revenue Analysis'!P32)</f>
        <v>5567657.6166000003</v>
      </c>
      <c r="Q38" s="82">
        <f t="shared" si="6"/>
        <v>70562398.047100008</v>
      </c>
    </row>
    <row r="39" spans="1:40" ht="28.2" customHeight="1" x14ac:dyDescent="0.25">
      <c r="A39" s="74" t="s">
        <v>54</v>
      </c>
      <c r="B39" s="74" t="s">
        <v>95</v>
      </c>
      <c r="C39" s="74" t="s">
        <v>77</v>
      </c>
      <c r="E39" s="82">
        <f>SUMIFS('Data Repository Table'!$J:$J,'Data Repository Table'!$A:$A,'Data Repository Table'!$A$96,'Data Repository Table'!$B:$B,'Data Repository Table'!$B$96,'Data Repository Table'!$C:$C,'Revenue Analysis'!$A$37,'Data Repository Table'!$G:$G,'Revenue Analysis'!$C$39,'Data Repository Table'!$D:$D,'Revenue Analysis'!E32)</f>
        <v>4139478.8435499985</v>
      </c>
      <c r="F39" s="82">
        <f>SUMIFS('Data Repository Table'!$J:$J,'Data Repository Table'!$A:$A,'Data Repository Table'!$A$96,'Data Repository Table'!$B:$B,'Data Repository Table'!$B$96,'Data Repository Table'!$C:$C,'Revenue Analysis'!$A$37,'Data Repository Table'!$G:$G,'Revenue Analysis'!$C$39,'Data Repository Table'!$D:$D,'Revenue Analysis'!F32)</f>
        <v>3488808.4485999988</v>
      </c>
      <c r="G39" s="82">
        <f>SUMIFS('Data Repository Table'!$J:$J,'Data Repository Table'!$A:$A,'Data Repository Table'!$A$96,'Data Repository Table'!$B:$B,'Data Repository Table'!$B$96,'Data Repository Table'!$C:$C,'Revenue Analysis'!$A$37,'Data Repository Table'!$G:$G,'Revenue Analysis'!$C$39,'Data Repository Table'!$D:$D,'Revenue Analysis'!G32)</f>
        <v>3854687.2506499989</v>
      </c>
      <c r="H39" s="82">
        <f>SUMIFS('Data Repository Table'!$J:$J,'Data Repository Table'!$A:$A,'Data Repository Table'!$A$96,'Data Repository Table'!$B:$B,'Data Repository Table'!$B$96,'Data Repository Table'!$C:$C,'Revenue Analysis'!$A$37,'Data Repository Table'!$G:$G,'Revenue Analysis'!$C$39,'Data Repository Table'!$D:$D,'Revenue Analysis'!H32)</f>
        <v>3619556.8371999986</v>
      </c>
      <c r="I39" s="82">
        <f>SUMIFS('Data Repository Table'!$J:$J,'Data Repository Table'!$A:$A,'Data Repository Table'!$A$96,'Data Repository Table'!$B:$B,'Data Repository Table'!$B$96,'Data Repository Table'!$C:$C,'Revenue Analysis'!$A$37,'Data Repository Table'!$G:$G,'Revenue Analysis'!$C$39,'Data Repository Table'!$D:$D,'Revenue Analysis'!I32)</f>
        <v>3304526.302699999</v>
      </c>
      <c r="J39" s="82">
        <f>SUMIFS('Data Repository Table'!$J:$J,'Data Repository Table'!$A:$A,'Data Repository Table'!$A$96,'Data Repository Table'!$B:$B,'Data Repository Table'!$B$96,'Data Repository Table'!$C:$C,'Revenue Analysis'!$A$37,'Data Repository Table'!$G:$G,'Revenue Analysis'!$C$39,'Data Repository Table'!$D:$D,'Revenue Analysis'!J32)</f>
        <v>3717818.1323999991</v>
      </c>
      <c r="K39" s="82">
        <f>SUMIFS('Data Repository Table'!$J:$J,'Data Repository Table'!$A:$A,'Data Repository Table'!$A$96,'Data Repository Table'!$B:$B,'Data Repository Table'!$B$96,'Data Repository Table'!$C:$C,'Revenue Analysis'!$A$37,'Data Repository Table'!$G:$G,'Revenue Analysis'!$C$39,'Data Repository Table'!$D:$D,'Revenue Analysis'!K32)</f>
        <v>5340135.9869999988</v>
      </c>
      <c r="L39" s="82">
        <f>SUMIFS('Data Repository Table'!$J:$J,'Data Repository Table'!$A:$A,'Data Repository Table'!$A$96,'Data Repository Table'!$B:$B,'Data Repository Table'!$B$96,'Data Repository Table'!$C:$C,'Revenue Analysis'!$A$37,'Data Repository Table'!$G:$G,'Revenue Analysis'!$C$39,'Data Repository Table'!$D:$D,'Revenue Analysis'!L32)</f>
        <v>4844893.7854999984</v>
      </c>
      <c r="M39" s="82">
        <f>SUMIFS('Data Repository Table'!$J:$J,'Data Repository Table'!$A:$A,'Data Repository Table'!$A$96,'Data Repository Table'!$B:$B,'Data Repository Table'!$B$96,'Data Repository Table'!$C:$C,'Revenue Analysis'!$A$37,'Data Repository Table'!$G:$G,'Revenue Analysis'!$C$39,'Data Repository Table'!$D:$D,'Revenue Analysis'!M32)</f>
        <v>4692895.9643499991</v>
      </c>
      <c r="N39" s="82">
        <f>SUMIFS('Data Repository Table'!$J:$J,'Data Repository Table'!$A:$A,'Data Repository Table'!$A$96,'Data Repository Table'!$B:$B,'Data Repository Table'!$B$96,'Data Repository Table'!$C:$C,'Revenue Analysis'!$A$37,'Data Repository Table'!$G:$G,'Revenue Analysis'!$C$39,'Data Repository Table'!$D:$D,'Revenue Analysis'!N32)</f>
        <v>4886348.3721000003</v>
      </c>
      <c r="O39" s="82">
        <f>SUMIFS('Data Repository Table'!$J:$J,'Data Repository Table'!$A:$A,'Data Repository Table'!$A$96,'Data Repository Table'!$B:$B,'Data Repository Table'!$B$96,'Data Repository Table'!$C:$C,'Revenue Analysis'!$A$37,'Data Repository Table'!$G:$G,'Revenue Analysis'!$C$39,'Data Repository Table'!$D:$D,'Revenue Analysis'!O32)</f>
        <v>3494299.084199999</v>
      </c>
      <c r="P39" s="82">
        <f>SUMIFS('Data Repository Table'!$J:$J,'Data Repository Table'!$A:$A,'Data Repository Table'!$A$96,'Data Repository Table'!$B:$B,'Data Repository Table'!$B$96,'Data Repository Table'!$C:$C,'Revenue Analysis'!$A$37,'Data Repository Table'!$G:$G,'Revenue Analysis'!$C$39,'Data Repository Table'!$D:$D,'Revenue Analysis'!P32)</f>
        <v>3861439.9598999987</v>
      </c>
      <c r="Q39" s="82">
        <f t="shared" si="6"/>
        <v>49244888.96814999</v>
      </c>
    </row>
    <row r="40" spans="1:40" ht="28.2" customHeight="1" x14ac:dyDescent="0.25">
      <c r="A40" s="74" t="s">
        <v>53</v>
      </c>
      <c r="B40" s="74" t="s">
        <v>95</v>
      </c>
      <c r="C40" s="74" t="s">
        <v>72</v>
      </c>
      <c r="E40" s="82">
        <f>SUMIFS('Data Repository Table'!$J:$J,'Data Repository Table'!$A:$A,'Data Repository Table'!$A$96,'Data Repository Table'!$B:$B,'Data Repository Table'!$B$96,'Data Repository Table'!$C:$C,'Revenue Analysis'!$A$40,'Data Repository Table'!$G:$G,'Revenue Analysis'!$C$40,'Data Repository Table'!$D:$D,'Revenue Analysis'!E32)</f>
        <v>5298686.1637500003</v>
      </c>
      <c r="F40" s="82">
        <f>SUMIFS('Data Repository Table'!$J:$J,'Data Repository Table'!$A:$A,'Data Repository Table'!$A$96,'Data Repository Table'!$B:$B,'Data Repository Table'!$B$96,'Data Repository Table'!$C:$C,'Revenue Analysis'!$A$40,'Data Repository Table'!$G:$G,'Revenue Analysis'!$C$40,'Data Repository Table'!$D:$D,'Revenue Analysis'!F32)</f>
        <v>5854268.2837499995</v>
      </c>
      <c r="G40" s="82">
        <f>SUMIFS('Data Repository Table'!$J:$J,'Data Repository Table'!$A:$A,'Data Repository Table'!$A$96,'Data Repository Table'!$B:$B,'Data Repository Table'!$B$96,'Data Repository Table'!$C:$C,'Revenue Analysis'!$A$40,'Data Repository Table'!$G:$G,'Revenue Analysis'!$C$40,'Data Repository Table'!$D:$D,'Revenue Analysis'!G32)</f>
        <v>5098113.7162500005</v>
      </c>
      <c r="H40" s="82">
        <f>SUMIFS('Data Repository Table'!$J:$J,'Data Repository Table'!$A:$A,'Data Repository Table'!$A$96,'Data Repository Table'!$B:$B,'Data Repository Table'!$B$96,'Data Repository Table'!$C:$C,'Revenue Analysis'!$A$40,'Data Repository Table'!$G:$G,'Revenue Analysis'!$C$40,'Data Repository Table'!$D:$D,'Revenue Analysis'!H32)</f>
        <v>4506567.6112500001</v>
      </c>
      <c r="I40" s="82">
        <f>SUMIFS('Data Repository Table'!$J:$J,'Data Repository Table'!$A:$A,'Data Repository Table'!$A$96,'Data Repository Table'!$B:$B,'Data Repository Table'!$B$96,'Data Repository Table'!$C:$C,'Revenue Analysis'!$A$40,'Data Repository Table'!$G:$G,'Revenue Analysis'!$C$40,'Data Repository Table'!$D:$D,'Revenue Analysis'!I32)</f>
        <v>4950718.5187500007</v>
      </c>
      <c r="J40" s="82">
        <f>SUMIFS('Data Repository Table'!$J:$J,'Data Repository Table'!$A:$A,'Data Repository Table'!$A$96,'Data Repository Table'!$B:$B,'Data Repository Table'!$B$96,'Data Repository Table'!$C:$C,'Revenue Analysis'!$A$40,'Data Repository Table'!$G:$G,'Revenue Analysis'!$C$40,'Data Repository Table'!$D:$D,'Revenue Analysis'!J32)</f>
        <v>4219638.2549999999</v>
      </c>
      <c r="K40" s="82">
        <f>SUMIFS('Data Repository Table'!$J:$J,'Data Repository Table'!$A:$A,'Data Repository Table'!$A$96,'Data Repository Table'!$B:$B,'Data Repository Table'!$B$96,'Data Repository Table'!$C:$C,'Revenue Analysis'!$A$40,'Data Repository Table'!$G:$G,'Revenue Analysis'!$C$40,'Data Repository Table'!$D:$D,'Revenue Analysis'!K32)</f>
        <v>6454620.584999999</v>
      </c>
      <c r="L40" s="82">
        <f>SUMIFS('Data Repository Table'!$J:$J,'Data Repository Table'!$A:$A,'Data Repository Table'!$A$96,'Data Repository Table'!$B:$B,'Data Repository Table'!$B$96,'Data Repository Table'!$C:$C,'Revenue Analysis'!$A$40,'Data Repository Table'!$G:$G,'Revenue Analysis'!$C$40,'Data Repository Table'!$D:$D,'Revenue Analysis'!L32)</f>
        <v>6573684.678749999</v>
      </c>
      <c r="M40" s="82">
        <f>SUMIFS('Data Repository Table'!$J:$J,'Data Repository Table'!$A:$A,'Data Repository Table'!$A$96,'Data Repository Table'!$B:$B,'Data Repository Table'!$B$96,'Data Repository Table'!$C:$C,'Revenue Analysis'!$A$40,'Data Repository Table'!$G:$G,'Revenue Analysis'!$C$40,'Data Repository Table'!$D:$D,'Revenue Analysis'!M32)</f>
        <v>5896579.8487499999</v>
      </c>
      <c r="N40" s="82">
        <f>SUMIFS('Data Repository Table'!$J:$J,'Data Repository Table'!$A:$A,'Data Repository Table'!$A$96,'Data Repository Table'!$B:$B,'Data Repository Table'!$B$96,'Data Repository Table'!$C:$C,'Revenue Analysis'!$A$40,'Data Repository Table'!$G:$G,'Revenue Analysis'!$C$40,'Data Repository Table'!$D:$D,'Revenue Analysis'!N32)</f>
        <v>6254734.0800000001</v>
      </c>
      <c r="O40" s="82">
        <f>SUMIFS('Data Repository Table'!$J:$J,'Data Repository Table'!$A:$A,'Data Repository Table'!$A$96,'Data Repository Table'!$B:$B,'Data Repository Table'!$B$96,'Data Repository Table'!$C:$C,'Revenue Analysis'!$A$40,'Data Repository Table'!$G:$G,'Revenue Analysis'!$C$40,'Data Repository Table'!$D:$D,'Revenue Analysis'!O32)</f>
        <v>6161098.0612500003</v>
      </c>
      <c r="P40" s="82">
        <f>SUMIFS('Data Repository Table'!$J:$J,'Data Repository Table'!$A:$A,'Data Repository Table'!$A$96,'Data Repository Table'!$B:$B,'Data Repository Table'!$B$96,'Data Repository Table'!$C:$C,'Revenue Analysis'!$A$40,'Data Repository Table'!$G:$G,'Revenue Analysis'!$C$40,'Data Repository Table'!$D:$D,'Revenue Analysis'!P32)</f>
        <v>6591800.7712500002</v>
      </c>
      <c r="Q40" s="82">
        <f t="shared" si="6"/>
        <v>67860510.573750004</v>
      </c>
    </row>
    <row r="41" spans="1:40" ht="27.6" customHeight="1" x14ac:dyDescent="0.25">
      <c r="A41" s="74" t="s">
        <v>53</v>
      </c>
      <c r="B41" s="74" t="s">
        <v>95</v>
      </c>
      <c r="C41" s="74" t="s">
        <v>76</v>
      </c>
      <c r="E41" s="82">
        <f>SUMIFS('Data Repository Table'!$J:$J,'Data Repository Table'!$A:$A,'Data Repository Table'!$A$96,'Data Repository Table'!$B:$B,'Data Repository Table'!$B$96,'Data Repository Table'!$C:$C,'Revenue Analysis'!$A$40,'Data Repository Table'!$G:$G,'Revenue Analysis'!$C$41,'Data Repository Table'!$D:$D,'Revenue Analysis'!E32)</f>
        <v>4380247.2286999999</v>
      </c>
      <c r="F41" s="82">
        <f>SUMIFS('Data Repository Table'!$J:$J,'Data Repository Table'!$A:$A,'Data Repository Table'!$A$96,'Data Repository Table'!$B:$B,'Data Repository Table'!$B$96,'Data Repository Table'!$C:$C,'Revenue Analysis'!$A$40,'Data Repository Table'!$G:$G,'Revenue Analysis'!$C$41,'Data Repository Table'!$D:$D,'Revenue Analysis'!F32)</f>
        <v>3839528.4479</v>
      </c>
      <c r="G41" s="82">
        <f>SUMIFS('Data Repository Table'!$J:$J,'Data Repository Table'!$A:$A,'Data Repository Table'!$A$96,'Data Repository Table'!$B:$B,'Data Repository Table'!$B$96,'Data Repository Table'!$C:$C,'Revenue Analysis'!$A$40,'Data Repository Table'!$G:$G,'Revenue Analysis'!$C$41,'Data Repository Table'!$D:$D,'Revenue Analysis'!G32)</f>
        <v>5214440.6721000001</v>
      </c>
      <c r="H41" s="82">
        <f>SUMIFS('Data Repository Table'!$J:$J,'Data Repository Table'!$A:$A,'Data Repository Table'!$A$96,'Data Repository Table'!$B:$B,'Data Repository Table'!$B$96,'Data Repository Table'!$C:$C,'Revenue Analysis'!$A$40,'Data Repository Table'!$G:$G,'Revenue Analysis'!$C$41,'Data Repository Table'!$D:$D,'Revenue Analysis'!H32)</f>
        <v>4725429.2253</v>
      </c>
      <c r="I41" s="82">
        <f>SUMIFS('Data Repository Table'!$J:$J,'Data Repository Table'!$A:$A,'Data Repository Table'!$A$96,'Data Repository Table'!$B:$B,'Data Repository Table'!$B$96,'Data Repository Table'!$C:$C,'Revenue Analysis'!$A$40,'Data Repository Table'!$G:$G,'Revenue Analysis'!$C$41,'Data Repository Table'!$D:$D,'Revenue Analysis'!I32)</f>
        <v>4092593.9755000006</v>
      </c>
      <c r="J41" s="82">
        <f>SUMIFS('Data Repository Table'!$J:$J,'Data Repository Table'!$A:$A,'Data Repository Table'!$A$96,'Data Repository Table'!$B:$B,'Data Repository Table'!$B$96,'Data Repository Table'!$C:$C,'Revenue Analysis'!$A$40,'Data Repository Table'!$G:$G,'Revenue Analysis'!$C$41,'Data Repository Table'!$D:$D,'Revenue Analysis'!J32)</f>
        <v>4488234.2907999996</v>
      </c>
      <c r="K41" s="82">
        <f>SUMIFS('Data Repository Table'!$J:$J,'Data Repository Table'!$A:$A,'Data Repository Table'!$A$96,'Data Repository Table'!$B:$B,'Data Repository Table'!$B$96,'Data Repository Table'!$C:$C,'Revenue Analysis'!$A$40,'Data Repository Table'!$G:$G,'Revenue Analysis'!$C$41,'Data Repository Table'!$D:$D,'Revenue Analysis'!K32)</f>
        <v>5335819.6836000001</v>
      </c>
      <c r="L41" s="82">
        <f>SUMIFS('Data Repository Table'!$J:$J,'Data Repository Table'!$A:$A,'Data Repository Table'!$A$96,'Data Repository Table'!$B:$B,'Data Repository Table'!$B$96,'Data Repository Table'!$C:$C,'Revenue Analysis'!$A$40,'Data Repository Table'!$G:$G,'Revenue Analysis'!$C$41,'Data Repository Table'!$D:$D,'Revenue Analysis'!L32)</f>
        <v>5434246.0011</v>
      </c>
      <c r="M41" s="82">
        <f>SUMIFS('Data Repository Table'!$J:$J,'Data Repository Table'!$A:$A,'Data Repository Table'!$A$96,'Data Repository Table'!$B:$B,'Data Repository Table'!$B$96,'Data Repository Table'!$C:$C,'Revenue Analysis'!$A$40,'Data Repository Table'!$G:$G,'Revenue Analysis'!$C$41,'Data Repository Table'!$D:$D,'Revenue Analysis'!M32)</f>
        <v>4874506.0082999999</v>
      </c>
      <c r="N41" s="82">
        <f>SUMIFS('Data Repository Table'!$J:$J,'Data Repository Table'!$A:$A,'Data Repository Table'!$A$96,'Data Repository Table'!$B:$B,'Data Repository Table'!$B$96,'Data Repository Table'!$C:$C,'Revenue Analysis'!$A$40,'Data Repository Table'!$G:$G,'Revenue Analysis'!$C$41,'Data Repository Table'!$D:$D,'Revenue Analysis'!N32)</f>
        <v>5170580.1728000008</v>
      </c>
      <c r="O41" s="82">
        <f>SUMIFS('Data Repository Table'!$J:$J,'Data Repository Table'!$A:$A,'Data Repository Table'!$A$96,'Data Repository Table'!$B:$B,'Data Repository Table'!$B$96,'Data Repository Table'!$C:$C,'Revenue Analysis'!$A$40,'Data Repository Table'!$G:$G,'Revenue Analysis'!$C$41,'Data Repository Table'!$D:$D,'Revenue Analysis'!O32)</f>
        <v>5093174.3973000003</v>
      </c>
      <c r="P41" s="82">
        <f>SUMIFS('Data Repository Table'!$J:$J,'Data Repository Table'!$A:$A,'Data Repository Table'!$A$96,'Data Repository Table'!$B:$B,'Data Repository Table'!$B$96,'Data Repository Table'!$C:$C,'Revenue Analysis'!$A$40,'Data Repository Table'!$G:$G,'Revenue Analysis'!$C$41,'Data Repository Table'!$D:$D,'Revenue Analysis'!P32)</f>
        <v>5449221.9709000001</v>
      </c>
      <c r="Q41" s="82">
        <f t="shared" si="6"/>
        <v>58098022.074299999</v>
      </c>
    </row>
    <row r="42" spans="1:40" ht="28.2" customHeight="1" x14ac:dyDescent="0.25">
      <c r="A42" s="74" t="s">
        <v>53</v>
      </c>
      <c r="B42" s="74" t="s">
        <v>95</v>
      </c>
      <c r="C42" s="74" t="s">
        <v>77</v>
      </c>
      <c r="E42" s="82">
        <f>SUMIFS('Data Repository Table'!$J:$J,'Data Repository Table'!$A:$A,'Data Repository Table'!$A$96,'Data Repository Table'!$B:$B,'Data Repository Table'!$B$96,'Data Repository Table'!$C:$C,'Revenue Analysis'!$A$40,'Data Repository Table'!$G:$G,'Revenue Analysis'!$C$42,'Data Repository Table'!$D:$D,'Revenue Analysis'!E32)</f>
        <v>3037913.400549999</v>
      </c>
      <c r="F42" s="82">
        <f>SUMIFS('Data Repository Table'!$J:$J,'Data Repository Table'!$A:$A,'Data Repository Table'!$A$96,'Data Repository Table'!$B:$B,'Data Repository Table'!$B$96,'Data Repository Table'!$C:$C,'Revenue Analysis'!$A$40,'Data Repository Table'!$G:$G,'Revenue Analysis'!$C$42,'Data Repository Table'!$D:$D,'Revenue Analysis'!F32)</f>
        <v>3356447.1493499991</v>
      </c>
      <c r="G42" s="82">
        <f>SUMIFS('Data Repository Table'!$J:$J,'Data Repository Table'!$A:$A,'Data Repository Table'!$A$96,'Data Repository Table'!$B:$B,'Data Repository Table'!$B$96,'Data Repository Table'!$C:$C,'Revenue Analysis'!$A$40,'Data Repository Table'!$G:$G,'Revenue Analysis'!$C$42,'Data Repository Table'!$D:$D,'Revenue Analysis'!G32)</f>
        <v>2922918.5306499992</v>
      </c>
      <c r="H42" s="82">
        <f>SUMIFS('Data Repository Table'!$J:$J,'Data Repository Table'!$A:$A,'Data Repository Table'!$A$96,'Data Repository Table'!$B:$B,'Data Repository Table'!$B$96,'Data Repository Table'!$C:$C,'Revenue Analysis'!$A$40,'Data Repository Table'!$G:$G,'Revenue Analysis'!$C$42,'Data Repository Table'!$D:$D,'Revenue Analysis'!H32)</f>
        <v>2583765.4304499994</v>
      </c>
      <c r="I42" s="82">
        <f>SUMIFS('Data Repository Table'!$J:$J,'Data Repository Table'!$A:$A,'Data Repository Table'!$A$96,'Data Repository Table'!$B:$B,'Data Repository Table'!$B$96,'Data Repository Table'!$C:$C,'Revenue Analysis'!$A$40,'Data Repository Table'!$G:$G,'Revenue Analysis'!$C$42,'Data Repository Table'!$D:$D,'Revenue Analysis'!I32)</f>
        <v>2838411.9507499994</v>
      </c>
      <c r="J42" s="82">
        <f>SUMIFS('Data Repository Table'!$J:$J,'Data Repository Table'!$A:$A,'Data Repository Table'!$A$96,'Data Repository Table'!$B:$B,'Data Repository Table'!$B$96,'Data Repository Table'!$C:$C,'Revenue Analysis'!$A$40,'Data Repository Table'!$G:$G,'Revenue Analysis'!$C$42,'Data Repository Table'!$D:$D,'Revenue Analysis'!J32)</f>
        <v>2419259.2661999995</v>
      </c>
      <c r="K42" s="82">
        <f>SUMIFS('Data Repository Table'!$J:$J,'Data Repository Table'!$A:$A,'Data Repository Table'!$A$96,'Data Repository Table'!$B:$B,'Data Repository Table'!$B$96,'Data Repository Table'!$C:$C,'Revenue Analysis'!$A$40,'Data Repository Table'!$G:$G,'Revenue Analysis'!$C$42,'Data Repository Table'!$D:$D,'Revenue Analysis'!K32)</f>
        <v>3700649.1353999986</v>
      </c>
      <c r="L42" s="82">
        <f>SUMIFS('Data Repository Table'!$J:$J,'Data Repository Table'!$A:$A,'Data Repository Table'!$A$96,'Data Repository Table'!$B:$B,'Data Repository Table'!$B$96,'Data Repository Table'!$C:$C,'Revenue Analysis'!$A$40,'Data Repository Table'!$G:$G,'Revenue Analysis'!$C$42,'Data Repository Table'!$D:$D,'Revenue Analysis'!L32)</f>
        <v>3768912.5491499985</v>
      </c>
      <c r="M42" s="82">
        <f>SUMIFS('Data Repository Table'!$J:$J,'Data Repository Table'!$A:$A,'Data Repository Table'!$A$96,'Data Repository Table'!$B:$B,'Data Repository Table'!$B$96,'Data Repository Table'!$C:$C,'Revenue Analysis'!$A$40,'Data Repository Table'!$G:$G,'Revenue Analysis'!$C$42,'Data Repository Table'!$D:$D,'Revenue Analysis'!M32)</f>
        <v>3380705.7799499989</v>
      </c>
      <c r="N42" s="82">
        <f>SUMIFS('Data Repository Table'!$J:$J,'Data Repository Table'!$A:$A,'Data Repository Table'!$A$96,'Data Repository Table'!$B:$B,'Data Repository Table'!$B$96,'Data Repository Table'!$C:$C,'Revenue Analysis'!$A$40,'Data Repository Table'!$G:$G,'Revenue Analysis'!$C$42,'Data Repository Table'!$D:$D,'Revenue Analysis'!N32)</f>
        <v>3586047.5391999991</v>
      </c>
      <c r="O42" s="82">
        <f>SUMIFS('Data Repository Table'!$J:$J,'Data Repository Table'!$A:$A,'Data Repository Table'!$A$96,'Data Repository Table'!$B:$B,'Data Repository Table'!$B$96,'Data Repository Table'!$C:$C,'Revenue Analysis'!$A$40,'Data Repository Table'!$G:$G,'Revenue Analysis'!$C$42,'Data Repository Table'!$D:$D,'Revenue Analysis'!O32)</f>
        <v>3032362.88845</v>
      </c>
      <c r="P42" s="82">
        <f>SUMIFS('Data Repository Table'!$J:$J,'Data Repository Table'!$A:$A,'Data Repository Table'!$A$96,'Data Repository Table'!$B:$B,'Data Repository Table'!$B$96,'Data Repository Table'!$C:$C,'Revenue Analysis'!$A$40,'Data Repository Table'!$G:$G,'Revenue Analysis'!$C$42,'Data Repository Table'!$D:$D,'Revenue Analysis'!P32)</f>
        <v>3079299.10885</v>
      </c>
      <c r="Q42" s="82">
        <f t="shared" si="6"/>
        <v>37706692.728949994</v>
      </c>
    </row>
    <row r="44" spans="1:40" ht="28.2" customHeight="1" x14ac:dyDescent="0.25">
      <c r="M44" s="173"/>
      <c r="R44" s="89"/>
      <c r="S44" s="89"/>
    </row>
    <row r="45" spans="1:40" ht="28.2" customHeight="1" x14ac:dyDescent="0.3">
      <c r="J45" s="173"/>
      <c r="K45" s="171"/>
      <c r="S45" s="150"/>
      <c r="T45" s="150"/>
      <c r="U45" s="150"/>
      <c r="V45" s="150"/>
      <c r="W45" s="150"/>
      <c r="X45" s="150"/>
      <c r="Y45" s="150"/>
      <c r="Z45" s="150"/>
      <c r="AA45" s="150"/>
      <c r="AB45" s="150"/>
      <c r="AC45" s="150"/>
      <c r="AD45" s="150"/>
      <c r="AE45" s="150"/>
      <c r="AF45" s="150"/>
      <c r="AG45" s="150"/>
      <c r="AH45" s="150"/>
      <c r="AI45" s="150"/>
      <c r="AJ45" s="150"/>
      <c r="AK45" s="150"/>
      <c r="AL45" s="150"/>
      <c r="AM45" s="150"/>
      <c r="AN45" s="150"/>
    </row>
    <row r="46" spans="1:40" ht="28.2" customHeight="1" x14ac:dyDescent="0.3">
      <c r="J46" s="172"/>
      <c r="K46" s="171"/>
      <c r="L46" s="171"/>
      <c r="S46" s="150"/>
      <c r="T46" s="150"/>
      <c r="U46" s="150"/>
      <c r="V46" s="150"/>
      <c r="W46" s="150"/>
      <c r="X46" s="150"/>
      <c r="Y46" s="150"/>
      <c r="Z46" s="150"/>
      <c r="AA46" s="150"/>
      <c r="AB46" s="150"/>
      <c r="AC46" s="150"/>
      <c r="AD46" s="150"/>
      <c r="AE46" s="150"/>
      <c r="AF46" s="150"/>
      <c r="AG46" s="150"/>
      <c r="AH46" s="150"/>
      <c r="AI46" s="150"/>
      <c r="AJ46" s="150"/>
      <c r="AK46" s="150"/>
      <c r="AL46" s="150"/>
      <c r="AM46" s="150"/>
      <c r="AN46" s="150"/>
    </row>
    <row r="55" spans="1:21" ht="132.44999999999999" customHeight="1" x14ac:dyDescent="0.25">
      <c r="A55" s="218" t="s">
        <v>99</v>
      </c>
      <c r="B55" s="218"/>
      <c r="C55" s="218"/>
      <c r="D55" s="218"/>
      <c r="E55" s="218"/>
      <c r="F55" s="218"/>
      <c r="G55" s="218"/>
      <c r="H55" s="218"/>
      <c r="I55" s="218"/>
      <c r="J55" s="218"/>
      <c r="K55" s="218"/>
      <c r="L55" s="218"/>
      <c r="M55" s="218"/>
      <c r="N55" s="218"/>
      <c r="O55" s="218"/>
      <c r="P55" s="218"/>
      <c r="Q55" s="218"/>
      <c r="R55" s="218"/>
      <c r="S55" s="218"/>
      <c r="T55" s="218"/>
      <c r="U55" s="218"/>
    </row>
    <row r="56" spans="1:21" ht="28.2" customHeight="1" x14ac:dyDescent="0.25">
      <c r="A56" s="15"/>
      <c r="B56" s="144" t="s">
        <v>72</v>
      </c>
      <c r="C56" s="144" t="s">
        <v>76</v>
      </c>
      <c r="D56" s="144" t="s">
        <v>77</v>
      </c>
      <c r="E56" s="144" t="s">
        <v>94</v>
      </c>
    </row>
    <row r="57" spans="1:21" ht="28.2" customHeight="1" x14ac:dyDescent="0.25">
      <c r="A57" s="1" t="s">
        <v>52</v>
      </c>
      <c r="B57" s="145">
        <f>SUMIFS('Data Repository Table'!$J:$J,'Data Repository Table'!$A:$A,'Data Repository Table'!$A$3,'Data Repository Table'!$B:$B,'Data Repository Table'!$B$4,'Data Repository Table'!$C:$C,'Revenue Analysis'!$A$57,'Data Repository Table'!$G:$G,'Revenue Analysis'!B56)</f>
        <v>37118738.908650003</v>
      </c>
      <c r="C57" s="145">
        <f>SUMIFS('Data Repository Table'!$J:$J,'Data Repository Table'!$A:$A,'Data Repository Table'!$A$3,'Data Repository Table'!$B:$B,'Data Repository Table'!$B$4,'Data Repository Table'!$C:$C,'Revenue Analysis'!$A$57,'Data Repository Table'!$G:$G,'Revenue Analysis'!C56)</f>
        <v>18271699.227782961</v>
      </c>
      <c r="D57" s="145">
        <f>SUMIFS('Data Repository Table'!$J:$J,'Data Repository Table'!$A:$A,'Data Repository Table'!$A$3,'Data Repository Table'!$B:$B,'Data Repository Table'!$B$4,'Data Repository Table'!$C:$C,'Revenue Analysis'!$A$57,'Data Repository Table'!$G:$G,'Revenue Analysis'!D56)</f>
        <v>15554519.161720002</v>
      </c>
      <c r="E57" s="146">
        <f>SUM(B57:D57)</f>
        <v>70944957.298152968</v>
      </c>
    </row>
    <row r="58" spans="1:21" ht="28.2" customHeight="1" x14ac:dyDescent="0.25">
      <c r="A58" s="1" t="s">
        <v>54</v>
      </c>
      <c r="B58" s="145">
        <f>SUMIFS('Data Repository Table'!$J:$J,'Data Repository Table'!$A:$A,'Data Repository Table'!$A$3,'Data Repository Table'!$B:$B,'Data Repository Table'!$B$4,'Data Repository Table'!$C:$C,'Revenue Analysis'!$A$58,'Data Repository Table'!$G:$G,'Revenue Analysis'!B56)</f>
        <v>82448062.153749987</v>
      </c>
      <c r="C58" s="145">
        <f>SUMIFS('Data Repository Table'!$J:$J,'Data Repository Table'!$A:$A,'Data Repository Table'!$A$3,'Data Repository Table'!$B:$B,'Data Repository Table'!$B$4,'Data Repository Table'!$C:$C,'Revenue Analysis'!$A$58,'Data Repository Table'!$G:$G,'Revenue Analysis'!C56)</f>
        <v>70562398.047100008</v>
      </c>
      <c r="D58" s="145">
        <f>SUMIFS('Data Repository Table'!$J:$J,'Data Repository Table'!$A:$A,'Data Repository Table'!$A$3,'Data Repository Table'!$B:$B,'Data Repository Table'!$B$4,'Data Repository Table'!$C:$C,'Revenue Analysis'!$A$58,'Data Repository Table'!$G:$G,'Revenue Analysis'!D56)</f>
        <v>49244888.96814999</v>
      </c>
      <c r="E58" s="146">
        <f t="shared" ref="E58:E59" si="7">SUM(B58:D58)</f>
        <v>202255349.169</v>
      </c>
    </row>
    <row r="59" spans="1:21" ht="28.2" customHeight="1" x14ac:dyDescent="0.25">
      <c r="A59" s="1" t="s">
        <v>53</v>
      </c>
      <c r="B59" s="145">
        <f>SUMIFS('Data Repository Table'!$J:$J,'Data Repository Table'!$A:$A,'Data Repository Table'!$A$3,'Data Repository Table'!$B:$B,'Data Repository Table'!$B$4,'Data Repository Table'!$C:$C,'Revenue Analysis'!$A$59,'Data Repository Table'!$G:$G,'Revenue Analysis'!B56)</f>
        <v>67860510.573750019</v>
      </c>
      <c r="C59" s="145">
        <f>SUMIFS('Data Repository Table'!$J:$J,'Data Repository Table'!$A:$A,'Data Repository Table'!$A$3,'Data Repository Table'!$B:$B,'Data Repository Table'!$B$4,'Data Repository Table'!$C:$C,'Revenue Analysis'!$A$59,'Data Repository Table'!$G:$G,'Revenue Analysis'!C56)</f>
        <v>58098022.074300006</v>
      </c>
      <c r="D59" s="145">
        <f>SUMIFS('Data Repository Table'!$J:$J,'Data Repository Table'!$A:$A,'Data Repository Table'!$A$3,'Data Repository Table'!$B:$B,'Data Repository Table'!$B$4,'Data Repository Table'!$C:$C,'Revenue Analysis'!$A$59,'Data Repository Table'!$G:$G,'Revenue Analysis'!D56)</f>
        <v>37706692.728949994</v>
      </c>
      <c r="E59" s="146">
        <f t="shared" si="7"/>
        <v>163665225.37700003</v>
      </c>
    </row>
    <row r="60" spans="1:21" ht="28.2" customHeight="1" thickBot="1" x14ac:dyDescent="0.3">
      <c r="A60" s="174" t="s">
        <v>96</v>
      </c>
      <c r="B60" s="175">
        <f>SUM(B57:B59)</f>
        <v>187427311.63615</v>
      </c>
      <c r="C60" s="175">
        <f>SUM(C57:C59)</f>
        <v>146932119.34918296</v>
      </c>
      <c r="D60" s="176">
        <f>SUM(D57:D59)</f>
        <v>102506100.85881999</v>
      </c>
      <c r="E60" s="175">
        <f>SUM(E57:E59)</f>
        <v>436865531.84415299</v>
      </c>
    </row>
    <row r="61" spans="1:21" ht="28.2" customHeight="1" thickTop="1" x14ac:dyDescent="0.25">
      <c r="A61" s="15"/>
      <c r="B61" s="144" t="s">
        <v>72</v>
      </c>
      <c r="C61" s="144" t="s">
        <v>76</v>
      </c>
      <c r="D61" s="144" t="s">
        <v>77</v>
      </c>
      <c r="E61" s="144" t="s">
        <v>94</v>
      </c>
      <c r="G61" s="73" t="s">
        <v>100</v>
      </c>
    </row>
    <row r="62" spans="1:21" ht="28.2" customHeight="1" x14ac:dyDescent="0.25">
      <c r="A62" s="1" t="s">
        <v>52</v>
      </c>
      <c r="B62" s="147">
        <f>B57/E60</f>
        <v>8.496605065627312E-2</v>
      </c>
      <c r="C62" s="147">
        <f>C57/E60</f>
        <v>4.1824538435550437E-2</v>
      </c>
      <c r="D62" s="147">
        <f>D57/E60</f>
        <v>3.5604821227390643E-2</v>
      </c>
      <c r="E62" s="147">
        <f>SUM(B62:D62)</f>
        <v>0.1623954103192142</v>
      </c>
    </row>
    <row r="63" spans="1:21" ht="28.2" customHeight="1" x14ac:dyDescent="0.25">
      <c r="A63" s="1" t="s">
        <v>54</v>
      </c>
      <c r="B63" s="147">
        <f>B58/E60</f>
        <v>0.1887264069694618</v>
      </c>
      <c r="C63" s="147">
        <f>C58/E60</f>
        <v>0.16151971923541997</v>
      </c>
      <c r="D63" s="147">
        <f>D58/E60</f>
        <v>0.11272321888218356</v>
      </c>
      <c r="E63" s="148">
        <f>SUM(B63:D63)</f>
        <v>0.46296934508706533</v>
      </c>
    </row>
    <row r="64" spans="1:21" ht="28.2" customHeight="1" x14ac:dyDescent="0.25">
      <c r="A64" s="1" t="s">
        <v>53</v>
      </c>
      <c r="B64" s="147">
        <f>B59/E60</f>
        <v>0.15533500728997435</v>
      </c>
      <c r="C64" s="147">
        <f>C59/E60</f>
        <v>0.13298834043750066</v>
      </c>
      <c r="D64" s="147">
        <f>D59/E60</f>
        <v>8.6311896866245436E-2</v>
      </c>
      <c r="E64" s="148">
        <f>SUM(B64:D64)</f>
        <v>0.37463524459372044</v>
      </c>
    </row>
    <row r="65" spans="2:47" ht="28.2" customHeight="1" x14ac:dyDescent="0.25">
      <c r="B65" s="209">
        <f>B60/E60</f>
        <v>0.42902746491570926</v>
      </c>
      <c r="C65" s="209">
        <f>C60/E60</f>
        <v>0.33633259810847105</v>
      </c>
      <c r="D65" s="209">
        <f>D60/E60</f>
        <v>0.23463993697581967</v>
      </c>
      <c r="E65" s="149"/>
    </row>
    <row r="69" spans="2:47" ht="28.2" customHeight="1" x14ac:dyDescent="0.3">
      <c r="G69" s="150"/>
      <c r="H69" s="150"/>
      <c r="I69" s="150"/>
      <c r="J69" s="150"/>
      <c r="K69" s="150"/>
      <c r="L69" s="150"/>
      <c r="M69" s="150"/>
      <c r="N69" s="150"/>
      <c r="O69" s="150"/>
      <c r="P69" s="150"/>
      <c r="Q69" s="150"/>
      <c r="R69" s="150"/>
      <c r="S69" s="150"/>
      <c r="T69" s="150"/>
      <c r="U69" s="150"/>
      <c r="V69" s="150"/>
      <c r="W69" s="150"/>
      <c r="X69" s="150"/>
      <c r="Y69" s="150"/>
      <c r="Z69" s="150"/>
      <c r="AA69" s="150"/>
      <c r="AB69" s="150"/>
      <c r="AC69" s="150"/>
      <c r="AD69" s="150"/>
      <c r="AE69" s="150"/>
      <c r="AF69" s="150"/>
      <c r="AG69" s="150"/>
      <c r="AH69" s="150"/>
      <c r="AI69" s="150"/>
      <c r="AJ69" s="150"/>
      <c r="AK69" s="150"/>
      <c r="AL69" s="150"/>
      <c r="AM69" s="150"/>
      <c r="AN69" s="150"/>
      <c r="AO69" s="150"/>
      <c r="AP69" s="150"/>
      <c r="AQ69" s="150"/>
      <c r="AR69" s="150"/>
      <c r="AS69" s="150"/>
      <c r="AT69" s="150"/>
      <c r="AU69" s="150"/>
    </row>
    <row r="70" spans="2:47" ht="28.2" customHeight="1" x14ac:dyDescent="0.3">
      <c r="G70" s="150"/>
      <c r="H70" s="150"/>
      <c r="I70" s="150"/>
      <c r="J70" s="150"/>
      <c r="K70" s="150"/>
      <c r="L70" s="150"/>
      <c r="M70" s="150"/>
      <c r="N70" s="150"/>
      <c r="O70" s="150"/>
      <c r="P70" s="150"/>
      <c r="Q70" s="150"/>
      <c r="R70" s="150"/>
      <c r="S70" s="150"/>
      <c r="T70" s="150"/>
      <c r="U70" s="150"/>
      <c r="V70" s="150"/>
      <c r="W70" s="150"/>
      <c r="X70" s="150"/>
      <c r="Y70" s="150"/>
      <c r="Z70" s="150"/>
      <c r="AA70" s="150"/>
      <c r="AB70" s="150"/>
      <c r="AC70" s="150"/>
      <c r="AD70" s="150"/>
      <c r="AE70" s="150"/>
      <c r="AF70" s="150"/>
      <c r="AG70" s="150"/>
      <c r="AH70" s="150"/>
      <c r="AI70" s="150"/>
      <c r="AJ70" s="150"/>
      <c r="AK70" s="150"/>
      <c r="AL70" s="150"/>
      <c r="AM70" s="150"/>
      <c r="AN70" s="150"/>
      <c r="AO70" s="150"/>
      <c r="AP70" s="150"/>
      <c r="AQ70" s="150"/>
      <c r="AR70" s="150"/>
      <c r="AS70" s="150"/>
      <c r="AT70" s="150"/>
      <c r="AU70" s="150"/>
    </row>
    <row r="83" spans="3:15" ht="28.2" customHeight="1" x14ac:dyDescent="0.25">
      <c r="C83" s="204" t="s">
        <v>63</v>
      </c>
      <c r="D83" s="204" t="s">
        <v>207</v>
      </c>
      <c r="M83" s="207" t="s">
        <v>72</v>
      </c>
      <c r="N83" s="207" t="s">
        <v>76</v>
      </c>
      <c r="O83" s="207" t="s">
        <v>77</v>
      </c>
    </row>
    <row r="84" spans="3:15" ht="28.2" customHeight="1" x14ac:dyDescent="0.25">
      <c r="C84" s="205" t="s">
        <v>52</v>
      </c>
      <c r="D84" s="206">
        <v>70944957.298152968</v>
      </c>
      <c r="M84" s="210">
        <v>187427311.63615</v>
      </c>
      <c r="N84" s="210">
        <v>146932119.34918296</v>
      </c>
      <c r="O84" s="210">
        <v>102506100.85881999</v>
      </c>
    </row>
    <row r="85" spans="3:15" ht="28.2" customHeight="1" x14ac:dyDescent="0.25">
      <c r="C85" s="205" t="s">
        <v>54</v>
      </c>
      <c r="D85" s="206">
        <v>202255349.169</v>
      </c>
    </row>
    <row r="86" spans="3:15" ht="28.2" customHeight="1" x14ac:dyDescent="0.25">
      <c r="C86" s="205" t="s">
        <v>53</v>
      </c>
      <c r="D86" s="206">
        <v>163665225.37700003</v>
      </c>
    </row>
    <row r="87" spans="3:15" ht="28.2" customHeight="1" x14ac:dyDescent="0.25">
      <c r="C87" s="207" t="s">
        <v>94</v>
      </c>
      <c r="D87" s="208">
        <f>SUM(D84:D86)</f>
        <v>436865531.84415299</v>
      </c>
    </row>
    <row r="88" spans="3:15" ht="28.2" customHeight="1" x14ac:dyDescent="0.25">
      <c r="M88" s="207" t="s">
        <v>72</v>
      </c>
      <c r="N88" s="207" t="s">
        <v>76</v>
      </c>
      <c r="O88" s="207" t="s">
        <v>77</v>
      </c>
    </row>
    <row r="89" spans="3:15" ht="28.2" customHeight="1" x14ac:dyDescent="0.25">
      <c r="M89" s="211">
        <v>0.42902746491570926</v>
      </c>
      <c r="N89" s="211">
        <v>0.33633259810847105</v>
      </c>
      <c r="O89" s="211">
        <v>0.23463993697581967</v>
      </c>
    </row>
  </sheetData>
  <mergeCells count="7">
    <mergeCell ref="A55:U55"/>
    <mergeCell ref="A8:U8"/>
    <mergeCell ref="A9:V9"/>
    <mergeCell ref="A30:U30"/>
    <mergeCell ref="A31:V31"/>
    <mergeCell ref="S27:AY27"/>
    <mergeCell ref="S28:AY28"/>
  </mergeCells>
  <conditionalFormatting sqref="E12:P16">
    <cfRule type="colorScale" priority="4">
      <colorScale>
        <cfvo type="min"/>
        <cfvo type="percentile" val="50"/>
        <cfvo type="max"/>
        <color rgb="FFF8696B"/>
        <color rgb="FFFCFCFF"/>
        <color rgb="FF5A8AC6"/>
      </colorScale>
    </cfRule>
  </conditionalFormatting>
  <conditionalFormatting sqref="E18:P22">
    <cfRule type="colorScale" priority="3">
      <colorScale>
        <cfvo type="min"/>
        <cfvo type="percentile" val="50"/>
        <cfvo type="max"/>
        <color rgb="FFF8696B"/>
        <color rgb="FFFCFCFF"/>
        <color rgb="FF5A8AC6"/>
      </colorScale>
    </cfRule>
  </conditionalFormatting>
  <conditionalFormatting sqref="E24:P28">
    <cfRule type="colorScale" priority="2">
      <colorScale>
        <cfvo type="min"/>
        <cfvo type="percentile" val="50"/>
        <cfvo type="max"/>
        <color rgb="FFF8696B"/>
        <color rgb="FFFCFCFF"/>
        <color rgb="FF5A8AC6"/>
      </colorScale>
    </cfRule>
  </conditionalFormatting>
  <conditionalFormatting sqref="E34:P42">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ignoredErrors>
    <ignoredError sqref="Q23 Q17" 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AM152"/>
  <sheetViews>
    <sheetView showGridLines="0" topLeftCell="A104" zoomScale="80" zoomScaleNormal="80" workbookViewId="0">
      <selection activeCell="N38" sqref="N38"/>
    </sheetView>
  </sheetViews>
  <sheetFormatPr defaultRowHeight="14.4" x14ac:dyDescent="0.3"/>
  <cols>
    <col min="1" max="1" width="13.6640625" customWidth="1"/>
    <col min="2" max="2" width="15.6640625" customWidth="1"/>
    <col min="3" max="3" width="33.109375" bestFit="1" customWidth="1"/>
    <col min="4" max="4" width="21.33203125" bestFit="1" customWidth="1"/>
    <col min="5" max="5" width="21.33203125" customWidth="1"/>
    <col min="6" max="6" width="13.6640625" style="15" bestFit="1" customWidth="1"/>
    <col min="7" max="10" width="13.44140625" style="15" bestFit="1" customWidth="1"/>
    <col min="11" max="11" width="13.6640625" style="15" bestFit="1" customWidth="1"/>
    <col min="12" max="17" width="13.44140625" style="15" bestFit="1" customWidth="1"/>
    <col min="18" max="18" width="14.6640625" style="15" bestFit="1" customWidth="1"/>
    <col min="20" max="20" width="16.44140625" bestFit="1" customWidth="1"/>
  </cols>
  <sheetData>
    <row r="1" spans="1:39" ht="17.399999999999999" x14ac:dyDescent="0.3">
      <c r="A1" s="75" t="s">
        <v>101</v>
      </c>
      <c r="B1" s="76"/>
    </row>
    <row r="2" spans="1:39" x14ac:dyDescent="0.3">
      <c r="A2" s="15" t="s">
        <v>102</v>
      </c>
      <c r="B2" s="15"/>
    </row>
    <row r="3" spans="1:39" x14ac:dyDescent="0.3">
      <c r="A3" s="15" t="s">
        <v>103</v>
      </c>
      <c r="B3" s="15"/>
    </row>
    <row r="4" spans="1:39" ht="57" customHeight="1" x14ac:dyDescent="0.3">
      <c r="A4" s="224" t="s">
        <v>104</v>
      </c>
      <c r="B4" s="215"/>
      <c r="C4" s="215"/>
      <c r="D4" s="215"/>
      <c r="E4" s="215"/>
      <c r="F4" s="215"/>
      <c r="G4" s="215"/>
      <c r="H4" s="215"/>
      <c r="I4" s="215"/>
      <c r="J4" s="215"/>
      <c r="K4" s="215"/>
      <c r="L4" s="215"/>
      <c r="M4" s="215"/>
      <c r="N4" s="215"/>
      <c r="O4" s="215"/>
      <c r="P4" s="215"/>
      <c r="Q4" s="215"/>
      <c r="R4" s="215"/>
      <c r="S4" s="215"/>
      <c r="T4" s="215"/>
    </row>
    <row r="5" spans="1:39" x14ac:dyDescent="0.3">
      <c r="A5" s="1"/>
      <c r="B5" s="15"/>
    </row>
    <row r="6" spans="1:39" x14ac:dyDescent="0.3">
      <c r="A6" s="15" t="s">
        <v>105</v>
      </c>
      <c r="B6" s="15"/>
    </row>
    <row r="7" spans="1:39" x14ac:dyDescent="0.3">
      <c r="A7" s="15" t="s">
        <v>106</v>
      </c>
      <c r="B7" s="15"/>
    </row>
    <row r="8" spans="1:39" x14ac:dyDescent="0.3">
      <c r="A8" s="15" t="s">
        <v>89</v>
      </c>
    </row>
    <row r="10" spans="1:39" ht="60" customHeight="1" x14ac:dyDescent="0.3">
      <c r="A10" s="225" t="s">
        <v>107</v>
      </c>
      <c r="B10" s="226"/>
      <c r="C10" s="226"/>
      <c r="D10" s="226"/>
      <c r="E10" s="226"/>
      <c r="F10" s="226"/>
      <c r="G10" s="226"/>
      <c r="H10" s="226"/>
      <c r="I10" s="226"/>
      <c r="J10" s="226"/>
      <c r="K10" s="226"/>
      <c r="L10" s="226"/>
      <c r="M10" s="226"/>
      <c r="N10" s="226"/>
      <c r="O10" s="226"/>
      <c r="P10" s="226"/>
      <c r="Q10" s="226"/>
      <c r="R10" s="226"/>
      <c r="S10" s="226"/>
      <c r="T10" s="226"/>
      <c r="U10" s="226"/>
      <c r="V10" s="226"/>
      <c r="W10" s="94"/>
    </row>
    <row r="11" spans="1:39" x14ac:dyDescent="0.3">
      <c r="A11" s="225" t="s">
        <v>108</v>
      </c>
      <c r="B11" s="223"/>
      <c r="C11" s="223"/>
      <c r="D11" s="223"/>
      <c r="E11" s="223"/>
      <c r="F11" s="223"/>
      <c r="G11" s="223"/>
      <c r="H11" s="223"/>
      <c r="I11" s="223"/>
      <c r="J11" s="223"/>
      <c r="K11" s="223"/>
      <c r="L11" s="223"/>
      <c r="M11" s="223"/>
      <c r="N11" s="223"/>
      <c r="O11" s="223"/>
      <c r="P11" s="223"/>
      <c r="Q11" s="223"/>
      <c r="R11" s="223"/>
      <c r="S11" s="223"/>
      <c r="T11" s="223"/>
      <c r="U11" s="223"/>
      <c r="V11" s="223"/>
      <c r="W11" s="223"/>
    </row>
    <row r="12" spans="1:39" x14ac:dyDescent="0.3">
      <c r="A12" s="79" t="s">
        <v>20</v>
      </c>
      <c r="B12" s="79" t="s">
        <v>92</v>
      </c>
      <c r="C12" s="79" t="s">
        <v>39</v>
      </c>
      <c r="D12" s="79" t="s">
        <v>109</v>
      </c>
      <c r="E12" s="79"/>
      <c r="F12" s="90">
        <v>41456</v>
      </c>
      <c r="G12" s="90">
        <v>41487</v>
      </c>
      <c r="H12" s="90">
        <v>41518</v>
      </c>
      <c r="I12" s="90">
        <v>41548</v>
      </c>
      <c r="J12" s="90">
        <v>41579</v>
      </c>
      <c r="K12" s="90">
        <v>41609</v>
      </c>
      <c r="L12" s="90">
        <v>41640</v>
      </c>
      <c r="M12" s="90">
        <v>41671</v>
      </c>
      <c r="N12" s="90">
        <v>41699</v>
      </c>
      <c r="O12" s="90">
        <v>41730</v>
      </c>
      <c r="P12" s="90">
        <v>41760</v>
      </c>
      <c r="Q12" s="90">
        <v>41791</v>
      </c>
      <c r="R12" s="93" t="s">
        <v>94</v>
      </c>
      <c r="S12" s="81"/>
      <c r="T12" s="81"/>
      <c r="U12" s="81"/>
      <c r="V12" s="81"/>
      <c r="W12" s="81"/>
    </row>
    <row r="13" spans="1:39" x14ac:dyDescent="0.3">
      <c r="A13" s="79"/>
      <c r="B13" s="79"/>
      <c r="C13" s="79"/>
      <c r="D13" s="79"/>
      <c r="E13" s="79"/>
      <c r="F13" s="92"/>
      <c r="G13" s="92"/>
      <c r="H13" s="92"/>
      <c r="I13" s="92"/>
      <c r="J13" s="92"/>
      <c r="K13" s="92"/>
      <c r="L13" s="92"/>
      <c r="M13" s="92"/>
      <c r="N13" s="92"/>
      <c r="O13" s="92"/>
      <c r="P13" s="92"/>
      <c r="Q13" s="92"/>
      <c r="R13" s="93"/>
      <c r="S13" s="81"/>
      <c r="T13" s="81"/>
      <c r="U13" s="81"/>
      <c r="V13" s="81"/>
      <c r="W13" s="81"/>
    </row>
    <row r="14" spans="1:39" x14ac:dyDescent="0.3">
      <c r="A14" s="79"/>
      <c r="B14" s="79"/>
      <c r="C14" s="79"/>
      <c r="D14" s="79"/>
      <c r="E14" s="79"/>
      <c r="F14" s="92"/>
      <c r="G14" s="92"/>
      <c r="H14" s="92"/>
      <c r="I14" s="92"/>
      <c r="J14" s="92"/>
      <c r="K14" s="92"/>
      <c r="L14" s="92"/>
      <c r="M14" s="92"/>
      <c r="N14" s="92"/>
      <c r="O14" s="92"/>
      <c r="P14" s="92"/>
      <c r="Q14" s="92"/>
      <c r="R14" s="99"/>
      <c r="S14" s="81"/>
      <c r="T14" s="81"/>
      <c r="U14" s="81"/>
      <c r="V14" s="81"/>
      <c r="W14" s="81"/>
    </row>
    <row r="15" spans="1:39" x14ac:dyDescent="0.3">
      <c r="A15" s="74" t="s">
        <v>52</v>
      </c>
      <c r="B15" s="74" t="s">
        <v>37</v>
      </c>
      <c r="C15" s="74" t="s">
        <v>46</v>
      </c>
      <c r="D15" s="74" t="s">
        <v>55</v>
      </c>
      <c r="E15" s="95"/>
      <c r="F15" s="14">
        <f>SUMIFS('Data Repository Table'!$J:$J,'Data Repository Table'!$A:$A,'Data Repository Table'!$A$3,'Data Repository Table'!$B:$B,'Data Repository Table'!$B$183,'Data Repository Table'!$C:$C,'Expenses Analysis'!$A$15,'Data Repository Table'!$G:$G,'Expenses Analysis'!$C$15,'Data Repository Table'!$H:$H,'Expenses Analysis'!$D$15,'Data Repository Table'!$D:$D,'Expenses Analysis'!F12)</f>
        <v>593751.84077137313</v>
      </c>
      <c r="G15" s="14">
        <f>SUMIFS('Data Repository Table'!$J:$J,'Data Repository Table'!$A:$A,'Data Repository Table'!$A$3,'Data Repository Table'!$B:$B,'Data Repository Table'!$B$183,'Data Repository Table'!$C:$C,'Expenses Analysis'!$A$15,'Data Repository Table'!$G:$G,'Expenses Analysis'!$C$15,'Data Repository Table'!$H:$H,'Expenses Analysis'!$D$15,'Data Repository Table'!$D:$D,'Expenses Analysis'!G12)</f>
        <v>820393.03401412489</v>
      </c>
      <c r="H15" s="14">
        <f>SUMIFS('Data Repository Table'!$J:$J,'Data Repository Table'!$A:$A,'Data Repository Table'!$A$3,'Data Repository Table'!$B:$B,'Data Repository Table'!$B$183,'Data Repository Table'!$C:$C,'Expenses Analysis'!$A$15,'Data Repository Table'!$G:$G,'Expenses Analysis'!$C$15,'Data Repository Table'!$H:$H,'Expenses Analysis'!$D$15,'Data Repository Table'!$D:$D,'Expenses Analysis'!H12)</f>
        <v>642291.58212862327</v>
      </c>
      <c r="I15" s="14">
        <f>SUMIFS('Data Repository Table'!$J:$J,'Data Repository Table'!$A:$A,'Data Repository Table'!$A$3,'Data Repository Table'!$B:$B,'Data Repository Table'!$B$183,'Data Repository Table'!$C:$C,'Expenses Analysis'!$A$15,'Data Repository Table'!$G:$G,'Expenses Analysis'!$C$15,'Data Repository Table'!$H:$H,'Expenses Analysis'!$D$15,'Data Repository Table'!$D:$D,'Expenses Analysis'!I12)</f>
        <v>609639.97288837493</v>
      </c>
      <c r="J15" s="14">
        <f>SUMIFS('Data Repository Table'!$J:$J,'Data Repository Table'!$A:$A,'Data Repository Table'!$A$3,'Data Repository Table'!$B:$B,'Data Repository Table'!$B$183,'Data Repository Table'!$C:$C,'Expenses Analysis'!$A$15,'Data Repository Table'!$G:$G,'Expenses Analysis'!$C$15,'Data Repository Table'!$H:$H,'Expenses Analysis'!$D$15,'Data Repository Table'!$D:$D,'Expenses Analysis'!J12)</f>
        <v>626073.16897124995</v>
      </c>
      <c r="K15" s="14">
        <f>SUMIFS('Data Repository Table'!$J:$J,'Data Repository Table'!$A:$A,'Data Repository Table'!$A$3,'Data Repository Table'!$B:$B,'Data Repository Table'!$B$183,'Data Repository Table'!$C:$C,'Expenses Analysis'!$A$15,'Data Repository Table'!$G:$G,'Expenses Analysis'!$C$15,'Data Repository Table'!$H:$H,'Expenses Analysis'!$D$15,'Data Repository Table'!$D:$D,'Expenses Analysis'!K12)</f>
        <v>602153.37789750006</v>
      </c>
      <c r="L15" s="14">
        <f>SUMIFS('Data Repository Table'!$J:$J,'Data Repository Table'!$A:$A,'Data Repository Table'!$A$3,'Data Repository Table'!$B:$B,'Data Repository Table'!$B$183,'Data Repository Table'!$C:$C,'Expenses Analysis'!$A$15,'Data Repository Table'!$G:$G,'Expenses Analysis'!$C$15,'Data Repository Table'!$H:$H,'Expenses Analysis'!$D$15,'Data Repository Table'!$D:$D,'Expenses Analysis'!L12)</f>
        <v>1146143.9846999997</v>
      </c>
      <c r="M15" s="14">
        <f>SUMIFS('Data Repository Table'!$J:$J,'Data Repository Table'!$A:$A,'Data Repository Table'!$A$3,'Data Repository Table'!$B:$B,'Data Repository Table'!$B$183,'Data Repository Table'!$C:$C,'Expenses Analysis'!$A$15,'Data Repository Table'!$G:$G,'Expenses Analysis'!$C$15,'Data Repository Table'!$H:$H,'Expenses Analysis'!$D$15,'Data Repository Table'!$D:$D,'Expenses Analysis'!M12)</f>
        <v>964931.83751249989</v>
      </c>
      <c r="N15" s="14">
        <f>SUMIFS('Data Repository Table'!$J:$J,'Data Repository Table'!$A:$A,'Data Repository Table'!$A$3,'Data Repository Table'!$B:$B,'Data Repository Table'!$B$183,'Data Repository Table'!$C:$C,'Expenses Analysis'!$A$15,'Data Repository Table'!$G:$G,'Expenses Analysis'!$C$15,'Data Repository Table'!$H:$H,'Expenses Analysis'!$D$15,'Data Repository Table'!$D:$D,'Expenses Analysis'!N12)</f>
        <v>962733.95790000004</v>
      </c>
      <c r="O15" s="14">
        <f>SUMIFS('Data Repository Table'!$J:$J,'Data Repository Table'!$A:$A,'Data Repository Table'!$A$3,'Data Repository Table'!$B:$B,'Data Repository Table'!$B$183,'Data Repository Table'!$C:$C,'Expenses Analysis'!$A$15,'Data Repository Table'!$G:$G,'Expenses Analysis'!$C$15,'Data Repository Table'!$H:$H,'Expenses Analysis'!$D$15,'Data Repository Table'!$D:$D,'Expenses Analysis'!O12)</f>
        <v>964825.21760624985</v>
      </c>
      <c r="P15" s="14">
        <f>SUMIFS('Data Repository Table'!$J:$J,'Data Repository Table'!$A:$A,'Data Repository Table'!$A$3,'Data Repository Table'!$B:$B,'Data Repository Table'!$B$183,'Data Repository Table'!$C:$C,'Expenses Analysis'!$A$15,'Data Repository Table'!$G:$G,'Expenses Analysis'!$C$15,'Data Repository Table'!$H:$H,'Expenses Analysis'!$D$15,'Data Repository Table'!$D:$D,'Expenses Analysis'!P12)</f>
        <v>1024534.78359375</v>
      </c>
      <c r="Q15" s="14">
        <f>SUMIFS('Data Repository Table'!$J:$J,'Data Repository Table'!$A:$A,'Data Repository Table'!$A$3,'Data Repository Table'!$B:$B,'Data Repository Table'!$B$183,'Data Repository Table'!$C:$C,'Expenses Analysis'!$A$15,'Data Repository Table'!$G:$G,'Expenses Analysis'!$C$15,'Data Repository Table'!$H:$H,'Expenses Analysis'!$D$15,'Data Repository Table'!$D:$D,'Expenses Analysis'!Q12)</f>
        <v>1168045.22566875</v>
      </c>
      <c r="R15" s="14">
        <f>SUM(F15:Q15)</f>
        <v>10125517.983652497</v>
      </c>
      <c r="S15" s="73"/>
      <c r="T15" s="73"/>
      <c r="U15" s="73"/>
      <c r="V15" s="73"/>
      <c r="W15" s="73"/>
    </row>
    <row r="16" spans="1:39" ht="15.6" x14ac:dyDescent="0.3">
      <c r="A16" s="74" t="s">
        <v>52</v>
      </c>
      <c r="B16" s="74" t="s">
        <v>37</v>
      </c>
      <c r="C16" s="74" t="s">
        <v>47</v>
      </c>
      <c r="D16" s="74" t="s">
        <v>62</v>
      </c>
      <c r="E16" s="95"/>
      <c r="F16" s="14">
        <f>SUMIFS('Data Repository Table'!$J:$J,'Data Repository Table'!$A:$A,'Data Repository Table'!$A$3,'Data Repository Table'!$B:$B,'Data Repository Table'!$B$183,'Data Repository Table'!$C:$C,'Expenses Analysis'!$A$15,'Data Repository Table'!$G:$G,'Expenses Analysis'!$C$16,'Data Repository Table'!$H:$H,'Expenses Analysis'!$D$16,'Data Repository Table'!$D:$D,'Expenses Analysis'!F12)</f>
        <v>276807.38497499918</v>
      </c>
      <c r="G16" s="14">
        <f>SUMIFS('Data Repository Table'!$J:$J,'Data Repository Table'!$A:$A,'Data Repository Table'!$A$3,'Data Repository Table'!$B:$B,'Data Repository Table'!$B$183,'Data Repository Table'!$C:$C,'Expenses Analysis'!$A$15,'Data Repository Table'!$G:$G,'Expenses Analysis'!$C$16,'Data Repository Table'!$H:$H,'Expenses Analysis'!$D$16,'Data Repository Table'!$D:$D,'Expenses Analysis'!G12)</f>
        <v>382467.614925</v>
      </c>
      <c r="H16" s="14">
        <f>SUMIFS('Data Repository Table'!$J:$J,'Data Repository Table'!$A:$A,'Data Repository Table'!$A$3,'Data Repository Table'!$B:$B,'Data Repository Table'!$B$183,'Data Repository Table'!$C:$C,'Expenses Analysis'!$A$15,'Data Repository Table'!$G:$G,'Expenses Analysis'!$C$16,'Data Repository Table'!$H:$H,'Expenses Analysis'!$D$16,'Data Repository Table'!$D:$D,'Expenses Analysis'!H12)</f>
        <v>299436.63502499921</v>
      </c>
      <c r="I16" s="14">
        <f>SUMIFS('Data Repository Table'!$J:$J,'Data Repository Table'!$A:$A,'Data Repository Table'!$A$3,'Data Repository Table'!$B:$B,'Data Repository Table'!$B$183,'Data Repository Table'!$C:$C,'Expenses Analysis'!$A$15,'Data Repository Table'!$G:$G,'Expenses Analysis'!$C$16,'Data Repository Table'!$H:$H,'Expenses Analysis'!$D$16,'Data Repository Table'!$D:$D,'Expenses Analysis'!I12)</f>
        <v>284214.43957499997</v>
      </c>
      <c r="J16" s="14">
        <f>SUMIFS('Data Repository Table'!$J:$J,'Data Repository Table'!$A:$A,'Data Repository Table'!$A$3,'Data Repository Table'!$B:$B,'Data Repository Table'!$B$183,'Data Repository Table'!$C:$C,'Expenses Analysis'!$A$15,'Data Repository Table'!$G:$G,'Expenses Analysis'!$C$16,'Data Repository Table'!$H:$H,'Expenses Analysis'!$D$16,'Data Repository Table'!$D:$D,'Expenses Analysis'!J12)</f>
        <v>291875.60325000004</v>
      </c>
      <c r="K16" s="14">
        <f>SUMIFS('Data Repository Table'!$J:$J,'Data Repository Table'!$A:$A,'Data Repository Table'!$A$3,'Data Repository Table'!$B:$B,'Data Repository Table'!$B$183,'Data Repository Table'!$C:$C,'Expenses Analysis'!$A$15,'Data Repository Table'!$G:$G,'Expenses Analysis'!$C$16,'Data Repository Table'!$H:$H,'Expenses Analysis'!$D$16,'Data Repository Table'!$D:$D,'Expenses Analysis'!K12)</f>
        <v>280724.18550000002</v>
      </c>
      <c r="L16" s="14">
        <f>SUMIFS('Data Repository Table'!$J:$J,'Data Repository Table'!$A:$A,'Data Repository Table'!$A$3,'Data Repository Table'!$B:$B,'Data Repository Table'!$B$183,'Data Repository Table'!$C:$C,'Expenses Analysis'!$A$15,'Data Repository Table'!$G:$G,'Expenses Analysis'!$C$16,'Data Repository Table'!$H:$H,'Expenses Analysis'!$D$16,'Data Repository Table'!$D:$D,'Expenses Analysis'!L12)</f>
        <v>534332.85999999987</v>
      </c>
      <c r="M16" s="14">
        <f>SUMIFS('Data Repository Table'!$J:$J,'Data Repository Table'!$A:$A,'Data Repository Table'!$A$3,'Data Repository Table'!$B:$B,'Data Repository Table'!$B$183,'Data Repository Table'!$C:$C,'Expenses Analysis'!$A$15,'Data Repository Table'!$G:$G,'Expenses Analysis'!$C$16,'Data Repository Table'!$H:$H,'Expenses Analysis'!$D$16,'Data Repository Table'!$D:$D,'Expenses Analysis'!M12)</f>
        <v>449851.67249999999</v>
      </c>
      <c r="N16" s="14">
        <f>SUMIFS('Data Repository Table'!$J:$J,'Data Repository Table'!$A:$A,'Data Repository Table'!$A$3,'Data Repository Table'!$B:$B,'Data Repository Table'!$B$183,'Data Repository Table'!$C:$C,'Expenses Analysis'!$A$15,'Data Repository Table'!$G:$G,'Expenses Analysis'!$C$16,'Data Repository Table'!$H:$H,'Expenses Analysis'!$D$16,'Data Repository Table'!$D:$D,'Expenses Analysis'!N12)</f>
        <v>448827.02</v>
      </c>
      <c r="O16" s="14">
        <f>SUMIFS('Data Repository Table'!$J:$J,'Data Repository Table'!$A:$A,'Data Repository Table'!$A$3,'Data Repository Table'!$B:$B,'Data Repository Table'!$B$183,'Data Repository Table'!$C:$C,'Expenses Analysis'!$A$15,'Data Repository Table'!$G:$G,'Expenses Analysis'!$C$16,'Data Repository Table'!$H:$H,'Expenses Analysis'!$D$16,'Data Repository Table'!$D:$D,'Expenses Analysis'!O12)</f>
        <v>449801.96625</v>
      </c>
      <c r="P16" s="14">
        <f>SUMIFS('Data Repository Table'!$J:$J,'Data Repository Table'!$A:$A,'Data Repository Table'!$A$3,'Data Repository Table'!$B:$B,'Data Repository Table'!$B$183,'Data Repository Table'!$C:$C,'Expenses Analysis'!$A$15,'Data Repository Table'!$G:$G,'Expenses Analysis'!$C$16,'Data Repository Table'!$H:$H,'Expenses Analysis'!$D$16,'Data Repository Table'!$D:$D,'Expenses Analysis'!P12)</f>
        <v>477638.59375</v>
      </c>
      <c r="Q16" s="14">
        <f>SUMIFS('Data Repository Table'!$J:$J,'Data Repository Table'!$A:$A,'Data Repository Table'!$A$3,'Data Repository Table'!$B:$B,'Data Repository Table'!$B$183,'Data Repository Table'!$C:$C,'Expenses Analysis'!$A$15,'Data Repository Table'!$G:$G,'Expenses Analysis'!$C$16,'Data Repository Table'!$H:$H,'Expenses Analysis'!$D$16,'Data Repository Table'!$D:$D,'Expenses Analysis'!Q12)</f>
        <v>544543.22875000001</v>
      </c>
      <c r="R16" s="14">
        <f t="shared" ref="R16:R22" si="0">SUM(F16:Q16)</f>
        <v>4720521.2044999981</v>
      </c>
      <c r="S16" s="73"/>
      <c r="T16" s="150"/>
      <c r="U16" s="150"/>
      <c r="V16" s="150"/>
      <c r="W16" s="150"/>
      <c r="X16" s="161"/>
      <c r="Y16" s="161"/>
      <c r="Z16" s="161"/>
      <c r="AA16" s="161"/>
      <c r="AB16" s="161"/>
      <c r="AC16" s="161"/>
      <c r="AD16" s="161"/>
      <c r="AE16" s="161"/>
      <c r="AF16" s="161"/>
      <c r="AG16" s="161"/>
      <c r="AH16" s="161"/>
      <c r="AI16" s="161"/>
      <c r="AJ16" s="161"/>
      <c r="AK16" s="161"/>
      <c r="AL16" s="161"/>
      <c r="AM16" s="161"/>
    </row>
    <row r="17" spans="1:39" ht="15.6" x14ac:dyDescent="0.3">
      <c r="A17" s="74" t="s">
        <v>52</v>
      </c>
      <c r="B17" s="74" t="s">
        <v>37</v>
      </c>
      <c r="C17" s="74" t="s">
        <v>47</v>
      </c>
      <c r="D17" s="74" t="s">
        <v>61</v>
      </c>
      <c r="E17" s="95"/>
      <c r="F17" s="14">
        <f>SUMIFS('Data Repository Table'!$J:$J,'Data Repository Table'!$A:$A,'Data Repository Table'!$A$3,'Data Repository Table'!$B:$B,'Data Repository Table'!$B$183,'Data Repository Table'!$C:$C,'Expenses Analysis'!$A$15,'Data Repository Table'!$G:$G,'Expenses Analysis'!$C$17,'Data Repository Table'!$H:$H,'Expenses Analysis'!$D$17,'Data Repository Table'!$D:$D,'Expenses Analysis'!F12)</f>
        <v>415211.07746249868</v>
      </c>
      <c r="G17" s="14">
        <f>SUMIFS('Data Repository Table'!$J:$J,'Data Repository Table'!$A:$A,'Data Repository Table'!$A$3,'Data Repository Table'!$B:$B,'Data Repository Table'!$B$183,'Data Repository Table'!$C:$C,'Expenses Analysis'!$A$15,'Data Repository Table'!$G:$G,'Expenses Analysis'!$C$17,'Data Repository Table'!$H:$H,'Expenses Analysis'!$D$17,'Data Repository Table'!$D:$D,'Expenses Analysis'!G12)</f>
        <v>573701.42238750006</v>
      </c>
      <c r="H17" s="14">
        <f>SUMIFS('Data Repository Table'!$J:$J,'Data Repository Table'!$A:$A,'Data Repository Table'!$A$3,'Data Repository Table'!$B:$B,'Data Repository Table'!$B$183,'Data Repository Table'!$C:$C,'Expenses Analysis'!$A$15,'Data Repository Table'!$G:$G,'Expenses Analysis'!$C$17,'Data Repository Table'!$H:$H,'Expenses Analysis'!$D$17,'Data Repository Table'!$D:$D,'Expenses Analysis'!H12)</f>
        <v>449154.95253749873</v>
      </c>
      <c r="I17" s="14">
        <f>SUMIFS('Data Repository Table'!$J:$J,'Data Repository Table'!$A:$A,'Data Repository Table'!$A$3,'Data Repository Table'!$B:$B,'Data Repository Table'!$B$183,'Data Repository Table'!$C:$C,'Expenses Analysis'!$A$15,'Data Repository Table'!$G:$G,'Expenses Analysis'!$C$17,'Data Repository Table'!$H:$H,'Expenses Analysis'!$D$17,'Data Repository Table'!$D:$D,'Expenses Analysis'!I12)</f>
        <v>426321.65936249989</v>
      </c>
      <c r="J17" s="14">
        <f>SUMIFS('Data Repository Table'!$J:$J,'Data Repository Table'!$A:$A,'Data Repository Table'!$A$3,'Data Repository Table'!$B:$B,'Data Repository Table'!$B$183,'Data Repository Table'!$C:$C,'Expenses Analysis'!$A$15,'Data Repository Table'!$G:$G,'Expenses Analysis'!$C$17,'Data Repository Table'!$H:$H,'Expenses Analysis'!$D$17,'Data Repository Table'!$D:$D,'Expenses Analysis'!J12)</f>
        <v>437813.40487499995</v>
      </c>
      <c r="K17" s="14">
        <f>SUMIFS('Data Repository Table'!$J:$J,'Data Repository Table'!$A:$A,'Data Repository Table'!$A$3,'Data Repository Table'!$B:$B,'Data Repository Table'!$B$183,'Data Repository Table'!$C:$C,'Expenses Analysis'!$A$15,'Data Repository Table'!$G:$G,'Expenses Analysis'!$C$17,'Data Repository Table'!$H:$H,'Expenses Analysis'!$D$17,'Data Repository Table'!$D:$D,'Expenses Analysis'!K12)</f>
        <v>421086.27824999997</v>
      </c>
      <c r="L17" s="14">
        <f>SUMIFS('Data Repository Table'!$J:$J,'Data Repository Table'!$A:$A,'Data Repository Table'!$A$3,'Data Repository Table'!$B:$B,'Data Repository Table'!$B$183,'Data Repository Table'!$C:$C,'Expenses Analysis'!$A$15,'Data Repository Table'!$G:$G,'Expenses Analysis'!$C$17,'Data Repository Table'!$H:$H,'Expenses Analysis'!$D$17,'Data Repository Table'!$D:$D,'Expenses Analysis'!L12)</f>
        <v>801499.2899999998</v>
      </c>
      <c r="M17" s="14">
        <f>SUMIFS('Data Repository Table'!$J:$J,'Data Repository Table'!$A:$A,'Data Repository Table'!$A$3,'Data Repository Table'!$B:$B,'Data Repository Table'!$B$183,'Data Repository Table'!$C:$C,'Expenses Analysis'!$A$15,'Data Repository Table'!$G:$G,'Expenses Analysis'!$C$17,'Data Repository Table'!$H:$H,'Expenses Analysis'!$D$17,'Data Repository Table'!$D:$D,'Expenses Analysis'!M12)</f>
        <v>674777.50874999992</v>
      </c>
      <c r="N17" s="14">
        <f>SUMIFS('Data Repository Table'!$J:$J,'Data Repository Table'!$A:$A,'Data Repository Table'!$A$3,'Data Repository Table'!$B:$B,'Data Repository Table'!$B$183,'Data Repository Table'!$C:$C,'Expenses Analysis'!$A$15,'Data Repository Table'!$G:$G,'Expenses Analysis'!$C$17,'Data Repository Table'!$H:$H,'Expenses Analysis'!$D$17,'Data Repository Table'!$D:$D,'Expenses Analysis'!N12)</f>
        <v>673240.53</v>
      </c>
      <c r="O17" s="14">
        <f>SUMIFS('Data Repository Table'!$J:$J,'Data Repository Table'!$A:$A,'Data Repository Table'!$A$3,'Data Repository Table'!$B:$B,'Data Repository Table'!$B$183,'Data Repository Table'!$C:$C,'Expenses Analysis'!$A$15,'Data Repository Table'!$G:$G,'Expenses Analysis'!$C$17,'Data Repository Table'!$H:$H,'Expenses Analysis'!$D$17,'Data Repository Table'!$D:$D,'Expenses Analysis'!O12)</f>
        <v>674702.94937499997</v>
      </c>
      <c r="P17" s="14">
        <f>SUMIFS('Data Repository Table'!$J:$J,'Data Repository Table'!$A:$A,'Data Repository Table'!$A$3,'Data Repository Table'!$B:$B,'Data Repository Table'!$B$183,'Data Repository Table'!$C:$C,'Expenses Analysis'!$A$15,'Data Repository Table'!$G:$G,'Expenses Analysis'!$C$17,'Data Repository Table'!$H:$H,'Expenses Analysis'!$D$17,'Data Repository Table'!$D:$D,'Expenses Analysis'!P12)</f>
        <v>716457.890625</v>
      </c>
      <c r="Q17" s="14">
        <f>SUMIFS('Data Repository Table'!$J:$J,'Data Repository Table'!$A:$A,'Data Repository Table'!$A$3,'Data Repository Table'!$B:$B,'Data Repository Table'!$B$183,'Data Repository Table'!$C:$C,'Expenses Analysis'!$A$15,'Data Repository Table'!$G:$G,'Expenses Analysis'!$C$17,'Data Repository Table'!$H:$H,'Expenses Analysis'!$D$17,'Data Repository Table'!$D:$D,'Expenses Analysis'!Q12)</f>
        <v>816814.8431249999</v>
      </c>
      <c r="R17" s="14">
        <f t="shared" si="0"/>
        <v>7080781.8067499967</v>
      </c>
      <c r="S17" s="73"/>
      <c r="T17" s="150"/>
      <c r="U17" s="150"/>
      <c r="V17" s="150"/>
      <c r="W17" s="150"/>
      <c r="X17" s="161"/>
      <c r="Y17" s="161"/>
      <c r="Z17" s="161"/>
      <c r="AA17" s="161"/>
      <c r="AB17" s="161"/>
      <c r="AC17" s="161"/>
      <c r="AD17" s="161"/>
      <c r="AE17" s="161"/>
      <c r="AF17" s="161"/>
      <c r="AG17" s="161"/>
      <c r="AH17" s="161"/>
      <c r="AI17" s="161"/>
      <c r="AJ17" s="161"/>
      <c r="AK17" s="161"/>
      <c r="AL17" s="161"/>
      <c r="AM17" s="161"/>
    </row>
    <row r="18" spans="1:39" ht="15.6" x14ac:dyDescent="0.3">
      <c r="A18" s="74" t="s">
        <v>52</v>
      </c>
      <c r="B18" s="74" t="s">
        <v>37</v>
      </c>
      <c r="C18" s="74" t="s">
        <v>45</v>
      </c>
      <c r="D18" s="74" t="s">
        <v>58</v>
      </c>
      <c r="E18" s="95"/>
      <c r="F18" s="14">
        <f>SUMIFS('Data Repository Table'!$J:$J,'Data Repository Table'!$A:$A,'Data Repository Table'!$A$3,'Data Repository Table'!$B:$B,'Data Repository Table'!$B$183,'Data Repository Table'!$C:$C,'Expenses Analysis'!$A$15,'Data Repository Table'!$G:$G,'Expenses Analysis'!$C$18,'Data Repository Table'!$H:$H,'Expenses Analysis'!$D$18,'Data Repository Table'!$D:$D,'Expenses Analysis'!F12)</f>
        <v>360688.41072499886</v>
      </c>
      <c r="G18" s="14">
        <f>SUMIFS('Data Repository Table'!$J:$J,'Data Repository Table'!$A:$A,'Data Repository Table'!$A$3,'Data Repository Table'!$B:$B,'Data Repository Table'!$B$183,'Data Repository Table'!$C:$C,'Expenses Analysis'!$A$15,'Data Repository Table'!$G:$G,'Expenses Analysis'!$C$18,'Data Repository Table'!$H:$H,'Expenses Analysis'!$D$18,'Data Repository Table'!$D:$D,'Expenses Analysis'!G12)</f>
        <v>498366.89217499993</v>
      </c>
      <c r="H18" s="14">
        <f>SUMIFS('Data Repository Table'!$J:$J,'Data Repository Table'!$A:$A,'Data Repository Table'!$A$3,'Data Repository Table'!$B:$B,'Data Repository Table'!$B$183,'Data Repository Table'!$C:$C,'Expenses Analysis'!$A$15,'Data Repository Table'!$G:$G,'Expenses Analysis'!$C$18,'Data Repository Table'!$H:$H,'Expenses Analysis'!$D$18,'Data Repository Table'!$D:$D,'Expenses Analysis'!H12)</f>
        <v>390175.00927499885</v>
      </c>
      <c r="I18" s="14">
        <f>SUMIFS('Data Repository Table'!$J:$J,'Data Repository Table'!$A:$A,'Data Repository Table'!$A$3,'Data Repository Table'!$B:$B,'Data Repository Table'!$B$183,'Data Repository Table'!$C:$C,'Expenses Analysis'!$A$15,'Data Repository Table'!$G:$G,'Expenses Analysis'!$C$18,'Data Repository Table'!$H:$H,'Expenses Analysis'!$D$18,'Data Repository Table'!$D:$D,'Expenses Analysis'!I12)</f>
        <v>370340.02732499992</v>
      </c>
      <c r="J18" s="14">
        <f>SUMIFS('Data Repository Table'!$J:$J,'Data Repository Table'!$A:$A,'Data Repository Table'!$A$3,'Data Repository Table'!$B:$B,'Data Repository Table'!$B$183,'Data Repository Table'!$C:$C,'Expenses Analysis'!$A$15,'Data Repository Table'!$G:$G,'Expenses Analysis'!$C$18,'Data Repository Table'!$H:$H,'Expenses Analysis'!$D$18,'Data Repository Table'!$D:$D,'Expenses Analysis'!J12)</f>
        <v>380322.75574999995</v>
      </c>
      <c r="K18" s="14">
        <f>SUMIFS('Data Repository Table'!$J:$J,'Data Repository Table'!$A:$A,'Data Repository Table'!$A$3,'Data Repository Table'!$B:$B,'Data Repository Table'!$B$183,'Data Repository Table'!$C:$C,'Expenses Analysis'!$A$15,'Data Repository Table'!$G:$G,'Expenses Analysis'!$C$18,'Data Repository Table'!$H:$H,'Expenses Analysis'!$D$18,'Data Repository Table'!$D:$D,'Expenses Analysis'!K12)</f>
        <v>365792.12049999996</v>
      </c>
      <c r="L18" s="14">
        <f>SUMIFS('Data Repository Table'!$J:$J,'Data Repository Table'!$A:$A,'Data Repository Table'!$A$3,'Data Repository Table'!$B:$B,'Data Repository Table'!$B$183,'Data Repository Table'!$C:$C,'Expenses Analysis'!$A$15,'Data Repository Table'!$G:$G,'Expenses Analysis'!$C$18,'Data Repository Table'!$H:$H,'Expenses Analysis'!$D$18,'Data Repository Table'!$D:$D,'Expenses Analysis'!L12)</f>
        <v>459526.25959999987</v>
      </c>
      <c r="M18" s="14">
        <f>SUMIFS('Data Repository Table'!$J:$J,'Data Repository Table'!$A:$A,'Data Repository Table'!$A$3,'Data Repository Table'!$B:$B,'Data Repository Table'!$B$183,'Data Repository Table'!$C:$C,'Expenses Analysis'!$A$15,'Data Repository Table'!$G:$G,'Expenses Analysis'!$C$18,'Data Repository Table'!$H:$H,'Expenses Analysis'!$D$18,'Data Repository Table'!$D:$D,'Expenses Analysis'!M12)</f>
        <v>386872.43834999995</v>
      </c>
      <c r="N18" s="14">
        <f>SUMIFS('Data Repository Table'!$J:$J,'Data Repository Table'!$A:$A,'Data Repository Table'!$A$3,'Data Repository Table'!$B:$B,'Data Repository Table'!$B$183,'Data Repository Table'!$C:$C,'Expenses Analysis'!$A$15,'Data Repository Table'!$G:$G,'Expenses Analysis'!$C$18,'Data Repository Table'!$H:$H,'Expenses Analysis'!$D$18,'Data Repository Table'!$D:$D,'Expenses Analysis'!N12)</f>
        <v>385991.23719999997</v>
      </c>
      <c r="O18" s="14">
        <f>SUMIFS('Data Repository Table'!$J:$J,'Data Repository Table'!$A:$A,'Data Repository Table'!$A$3,'Data Repository Table'!$B:$B,'Data Repository Table'!$B$183,'Data Repository Table'!$C:$C,'Expenses Analysis'!$A$15,'Data Repository Table'!$G:$G,'Expenses Analysis'!$C$18,'Data Repository Table'!$H:$H,'Expenses Analysis'!$D$18,'Data Repository Table'!$D:$D,'Expenses Analysis'!O12)</f>
        <v>386829.69097499992</v>
      </c>
      <c r="P18" s="14">
        <f>SUMIFS('Data Repository Table'!$J:$J,'Data Repository Table'!$A:$A,'Data Repository Table'!$A$3,'Data Repository Table'!$B:$B,'Data Repository Table'!$B$183,'Data Repository Table'!$C:$C,'Expenses Analysis'!$A$15,'Data Repository Table'!$G:$G,'Expenses Analysis'!$C$18,'Data Repository Table'!$H:$H,'Expenses Analysis'!$D$18,'Data Repository Table'!$D:$D,'Expenses Analysis'!P12)</f>
        <v>410769.19062499999</v>
      </c>
      <c r="Q18" s="14">
        <f>SUMIFS('Data Repository Table'!$J:$J,'Data Repository Table'!$A:$A,'Data Repository Table'!$A$3,'Data Repository Table'!$B:$B,'Data Repository Table'!$B$183,'Data Repository Table'!$C:$C,'Expenses Analysis'!$A$15,'Data Repository Table'!$G:$G,'Expenses Analysis'!$C$18,'Data Repository Table'!$H:$H,'Expenses Analysis'!$D$18,'Data Repository Table'!$D:$D,'Expenses Analysis'!Q12)</f>
        <v>468307.17672499991</v>
      </c>
      <c r="R18" s="14">
        <f t="shared" si="0"/>
        <v>4863981.2092249971</v>
      </c>
      <c r="S18" s="73"/>
      <c r="T18" s="150"/>
      <c r="U18" s="150"/>
      <c r="V18" s="150"/>
      <c r="W18" s="150"/>
      <c r="X18" s="161"/>
      <c r="Y18" s="161"/>
      <c r="Z18" s="161"/>
      <c r="AA18" s="161"/>
      <c r="AB18" s="161"/>
      <c r="AC18" s="161"/>
      <c r="AD18" s="161"/>
      <c r="AE18" s="161"/>
      <c r="AF18" s="161"/>
      <c r="AG18" s="161"/>
      <c r="AH18" s="161"/>
      <c r="AI18" s="161"/>
      <c r="AJ18" s="161"/>
      <c r="AK18" s="161"/>
      <c r="AL18" s="161"/>
      <c r="AM18" s="161"/>
    </row>
    <row r="19" spans="1:39" x14ac:dyDescent="0.3">
      <c r="A19" s="74" t="s">
        <v>52</v>
      </c>
      <c r="B19" s="74" t="s">
        <v>37</v>
      </c>
      <c r="C19" s="74" t="s">
        <v>45</v>
      </c>
      <c r="D19" s="74" t="s">
        <v>60</v>
      </c>
      <c r="E19" s="95"/>
      <c r="F19" s="14">
        <f>SUMIFS('Data Repository Table'!$J:$J,'Data Repository Table'!$A:$A,'Data Repository Table'!$A$3,'Data Repository Table'!$B:$B,'Data Repository Table'!$B$183,'Data Repository Table'!$C:$C,'Expenses Analysis'!$A$15,'Data Repository Table'!$G:$G,'Expenses Analysis'!$C$19,'Data Repository Table'!$H:$H,'Expenses Analysis'!$D$19,'Data Repository Table'!$D:$D,'Expenses Analysis'!F12)</f>
        <v>226478.76952499934</v>
      </c>
      <c r="G19" s="14">
        <f>SUMIFS('Data Repository Table'!$J:$J,'Data Repository Table'!$A:$A,'Data Repository Table'!$A$3,'Data Repository Table'!$B:$B,'Data Repository Table'!$B$183,'Data Repository Table'!$C:$C,'Expenses Analysis'!$A$15,'Data Repository Table'!$G:$G,'Expenses Analysis'!$C$19,'Data Repository Table'!$H:$H,'Expenses Analysis'!$D$19,'Data Repository Table'!$D:$D,'Expenses Analysis'!G12)</f>
        <v>312928.04857500002</v>
      </c>
      <c r="H19" s="14">
        <f>SUMIFS('Data Repository Table'!$J:$J,'Data Repository Table'!$A:$A,'Data Repository Table'!$A$3,'Data Repository Table'!$B:$B,'Data Repository Table'!$B$183,'Data Repository Table'!$C:$C,'Expenses Analysis'!$A$15,'Data Repository Table'!$G:$G,'Expenses Analysis'!$C$19,'Data Repository Table'!$H:$H,'Expenses Analysis'!$D$19,'Data Repository Table'!$D:$D,'Expenses Analysis'!H12)</f>
        <v>244993.61047499935</v>
      </c>
      <c r="I19" s="14">
        <f>SUMIFS('Data Repository Table'!$J:$J,'Data Repository Table'!$A:$A,'Data Repository Table'!$A$3,'Data Repository Table'!$B:$B,'Data Repository Table'!$B$183,'Data Repository Table'!$C:$C,'Expenses Analysis'!$A$15,'Data Repository Table'!$G:$G,'Expenses Analysis'!$C$19,'Data Repository Table'!$H:$H,'Expenses Analysis'!$D$19,'Data Repository Table'!$D:$D,'Expenses Analysis'!I12)</f>
        <v>232539.08692499998</v>
      </c>
      <c r="J19" s="14">
        <f>SUMIFS('Data Repository Table'!$J:$J,'Data Repository Table'!$A:$A,'Data Repository Table'!$A$3,'Data Repository Table'!$B:$B,'Data Repository Table'!$B$183,'Data Repository Table'!$C:$C,'Expenses Analysis'!$A$15,'Data Repository Table'!$G:$G,'Expenses Analysis'!$C$19,'Data Repository Table'!$H:$H,'Expenses Analysis'!$D$19,'Data Repository Table'!$D:$D,'Expenses Analysis'!J12)</f>
        <v>238807.31175000002</v>
      </c>
      <c r="K19" s="14">
        <f>SUMIFS('Data Repository Table'!$J:$J,'Data Repository Table'!$A:$A,'Data Repository Table'!$A$3,'Data Repository Table'!$B:$B,'Data Repository Table'!$B$183,'Data Repository Table'!$C:$C,'Expenses Analysis'!$A$15,'Data Repository Table'!$G:$G,'Expenses Analysis'!$C$19,'Data Repository Table'!$H:$H,'Expenses Analysis'!$D$19,'Data Repository Table'!$D:$D,'Expenses Analysis'!K12)</f>
        <v>229683.42450000002</v>
      </c>
      <c r="L19" s="14">
        <f>SUMIFS('Data Repository Table'!$J:$J,'Data Repository Table'!$A:$A,'Data Repository Table'!$A$3,'Data Repository Table'!$B:$B,'Data Repository Table'!$B$183,'Data Repository Table'!$C:$C,'Expenses Analysis'!$A$15,'Data Repository Table'!$G:$G,'Expenses Analysis'!$C$19,'Data Repository Table'!$H:$H,'Expenses Analysis'!$D$19,'Data Repository Table'!$D:$D,'Expenses Analysis'!L12)</f>
        <v>288539.74439999997</v>
      </c>
      <c r="M19" s="14">
        <f>SUMIFS('Data Repository Table'!$J:$J,'Data Repository Table'!$A:$A,'Data Repository Table'!$A$3,'Data Repository Table'!$B:$B,'Data Repository Table'!$B$183,'Data Repository Table'!$C:$C,'Expenses Analysis'!$A$15,'Data Repository Table'!$G:$G,'Expenses Analysis'!$C$19,'Data Repository Table'!$H:$H,'Expenses Analysis'!$D$19,'Data Repository Table'!$D:$D,'Expenses Analysis'!M12)</f>
        <v>242919.90315</v>
      </c>
      <c r="N19" s="14">
        <f>SUMIFS('Data Repository Table'!$J:$J,'Data Repository Table'!$A:$A,'Data Repository Table'!$A$3,'Data Repository Table'!$B:$B,'Data Repository Table'!$B$183,'Data Repository Table'!$C:$C,'Expenses Analysis'!$A$15,'Data Repository Table'!$G:$G,'Expenses Analysis'!$C$19,'Data Repository Table'!$H:$H,'Expenses Analysis'!$D$19,'Data Repository Table'!$D:$D,'Expenses Analysis'!N12)</f>
        <v>242366.59080000003</v>
      </c>
      <c r="O19" s="14">
        <f>SUMIFS('Data Repository Table'!$J:$J,'Data Repository Table'!$A:$A,'Data Repository Table'!$A$3,'Data Repository Table'!$B:$B,'Data Repository Table'!$B$183,'Data Repository Table'!$C:$C,'Expenses Analysis'!$A$15,'Data Repository Table'!$G:$G,'Expenses Analysis'!$C$19,'Data Repository Table'!$H:$H,'Expenses Analysis'!$D$19,'Data Repository Table'!$D:$D,'Expenses Analysis'!O12)</f>
        <v>242893.06177500001</v>
      </c>
      <c r="P19" s="14">
        <f>SUMIFS('Data Repository Table'!$J:$J,'Data Repository Table'!$A:$A,'Data Repository Table'!$A$3,'Data Repository Table'!$B:$B,'Data Repository Table'!$B$183,'Data Repository Table'!$C:$C,'Expenses Analysis'!$A$15,'Data Repository Table'!$G:$G,'Expenses Analysis'!$C$19,'Data Repository Table'!$H:$H,'Expenses Analysis'!$D$19,'Data Repository Table'!$D:$D,'Expenses Analysis'!P12)</f>
        <v>257924.84062500004</v>
      </c>
      <c r="Q19" s="14">
        <f>SUMIFS('Data Repository Table'!$J:$J,'Data Repository Table'!$A:$A,'Data Repository Table'!$A$3,'Data Repository Table'!$B:$B,'Data Repository Table'!$B$183,'Data Repository Table'!$C:$C,'Expenses Analysis'!$A$15,'Data Repository Table'!$G:$G,'Expenses Analysis'!$C$19,'Data Repository Table'!$H:$H,'Expenses Analysis'!$D$19,'Data Repository Table'!$D:$D,'Expenses Analysis'!Q12)</f>
        <v>294053.34352500003</v>
      </c>
      <c r="R19" s="14">
        <f t="shared" si="0"/>
        <v>3054127.7360249986</v>
      </c>
      <c r="S19" s="73"/>
      <c r="T19" s="73"/>
      <c r="U19" s="73"/>
      <c r="V19" s="73"/>
      <c r="W19" s="73"/>
    </row>
    <row r="20" spans="1:39" x14ac:dyDescent="0.3">
      <c r="A20" s="74" t="s">
        <v>52</v>
      </c>
      <c r="B20" s="74" t="s">
        <v>37</v>
      </c>
      <c r="C20" s="74" t="s">
        <v>45</v>
      </c>
      <c r="D20" s="74" t="s">
        <v>59</v>
      </c>
      <c r="E20" s="95"/>
      <c r="F20" s="14">
        <f>SUMIFS('Data Repository Table'!$J:$J,'Data Repository Table'!$A:$A,'Data Repository Table'!$A$3,'Data Repository Table'!$B:$B,'Data Repository Table'!$B$183,'Data Repository Table'!$C:$C,'Expenses Analysis'!$A$15,'Data Repository Table'!$G:$G,'Expenses Analysis'!$C$20,'Data Repository Table'!$H:$H,'Expenses Analysis'!$D$20,'Data Repository Table'!$D:$D,'Expenses Analysis'!F12)</f>
        <v>255837.1285374992</v>
      </c>
      <c r="G20" s="14">
        <f>SUMIFS('Data Repository Table'!$J:$J,'Data Repository Table'!$A:$A,'Data Repository Table'!$A$3,'Data Repository Table'!$B:$B,'Data Repository Table'!$B$183,'Data Repository Table'!$C:$C,'Expenses Analysis'!$A$15,'Data Repository Table'!$G:$G,'Expenses Analysis'!$C$20,'Data Repository Table'!$H:$H,'Expenses Analysis'!$D$20,'Data Repository Table'!$D:$D,'Expenses Analysis'!G12)</f>
        <v>353492.79561249999</v>
      </c>
      <c r="H20" s="14">
        <f>SUMIFS('Data Repository Table'!$J:$J,'Data Repository Table'!$A:$A,'Data Repository Table'!$A$3,'Data Repository Table'!$B:$B,'Data Repository Table'!$B$183,'Data Repository Table'!$C:$C,'Expenses Analysis'!$A$15,'Data Repository Table'!$G:$G,'Expenses Analysis'!$C$20,'Data Repository Table'!$H:$H,'Expenses Analysis'!$D$20,'Data Repository Table'!$D:$D,'Expenses Analysis'!H12)</f>
        <v>276752.04146249924</v>
      </c>
      <c r="I20" s="14">
        <f>SUMIFS('Data Repository Table'!$J:$J,'Data Repository Table'!$A:$A,'Data Repository Table'!$A$3,'Data Repository Table'!$B:$B,'Data Repository Table'!$B$183,'Data Repository Table'!$C:$C,'Expenses Analysis'!$A$15,'Data Repository Table'!$G:$G,'Expenses Analysis'!$C$20,'Data Repository Table'!$H:$H,'Expenses Analysis'!$D$20,'Data Repository Table'!$D:$D,'Expenses Analysis'!I12)</f>
        <v>262683.04263749992</v>
      </c>
      <c r="J20" s="14">
        <f>SUMIFS('Data Repository Table'!$J:$J,'Data Repository Table'!$A:$A,'Data Repository Table'!$A$3,'Data Repository Table'!$B:$B,'Data Repository Table'!$B$183,'Data Repository Table'!$C:$C,'Expenses Analysis'!$A$15,'Data Repository Table'!$G:$G,'Expenses Analysis'!$C$20,'Data Repository Table'!$H:$H,'Expenses Analysis'!$D$20,'Data Repository Table'!$D:$D,'Expenses Analysis'!J12)</f>
        <v>269763.81512500002</v>
      </c>
      <c r="K20" s="14">
        <f>SUMIFS('Data Repository Table'!$J:$J,'Data Repository Table'!$A:$A,'Data Repository Table'!$A$3,'Data Repository Table'!$B:$B,'Data Repository Table'!$B$183,'Data Repository Table'!$C:$C,'Expenses Analysis'!$A$15,'Data Repository Table'!$G:$G,'Expenses Analysis'!$C$20,'Data Repository Table'!$H:$H,'Expenses Analysis'!$D$20,'Data Repository Table'!$D:$D,'Expenses Analysis'!K12)</f>
        <v>259457.20175000001</v>
      </c>
      <c r="L20" s="14">
        <f>SUMIFS('Data Repository Table'!$J:$J,'Data Repository Table'!$A:$A,'Data Repository Table'!$A$3,'Data Repository Table'!$B:$B,'Data Repository Table'!$B$183,'Data Repository Table'!$C:$C,'Expenses Analysis'!$A$15,'Data Repository Table'!$G:$G,'Expenses Analysis'!$C$20,'Data Repository Table'!$H:$H,'Expenses Analysis'!$D$20,'Data Repository Table'!$D:$D,'Expenses Analysis'!L12)</f>
        <v>325943.04459999991</v>
      </c>
      <c r="M20" s="14">
        <f>SUMIFS('Data Repository Table'!$J:$J,'Data Repository Table'!$A:$A,'Data Repository Table'!$A$3,'Data Repository Table'!$B:$B,'Data Repository Table'!$B$183,'Data Repository Table'!$C:$C,'Expenses Analysis'!$A$15,'Data Repository Table'!$G:$G,'Expenses Analysis'!$C$20,'Data Repository Table'!$H:$H,'Expenses Analysis'!$D$20,'Data Repository Table'!$D:$D,'Expenses Analysis'!M12)</f>
        <v>274409.52022499999</v>
      </c>
      <c r="N20" s="14">
        <f>SUMIFS('Data Repository Table'!$J:$J,'Data Repository Table'!$A:$A,'Data Repository Table'!$A$3,'Data Repository Table'!$B:$B,'Data Repository Table'!$B$183,'Data Repository Table'!$C:$C,'Expenses Analysis'!$A$15,'Data Repository Table'!$G:$G,'Expenses Analysis'!$C$20,'Data Repository Table'!$H:$H,'Expenses Analysis'!$D$20,'Data Repository Table'!$D:$D,'Expenses Analysis'!N12)</f>
        <v>273784.48220000003</v>
      </c>
      <c r="O20" s="14">
        <f>SUMIFS('Data Repository Table'!$J:$J,'Data Repository Table'!$A:$A,'Data Repository Table'!$A$3,'Data Repository Table'!$B:$B,'Data Repository Table'!$B$183,'Data Repository Table'!$C:$C,'Expenses Analysis'!$A$15,'Data Repository Table'!$G:$G,'Expenses Analysis'!$C$20,'Data Repository Table'!$H:$H,'Expenses Analysis'!$D$20,'Data Repository Table'!$D:$D,'Expenses Analysis'!O12)</f>
        <v>274379.19941249996</v>
      </c>
      <c r="P20" s="14">
        <f>SUMIFS('Data Repository Table'!$J:$J,'Data Repository Table'!$A:$A,'Data Repository Table'!$A$3,'Data Repository Table'!$B:$B,'Data Repository Table'!$B$183,'Data Repository Table'!$C:$C,'Expenses Analysis'!$A$15,'Data Repository Table'!$G:$G,'Expenses Analysis'!$C$20,'Data Repository Table'!$H:$H,'Expenses Analysis'!$D$20,'Data Repository Table'!$D:$D,'Expenses Analysis'!P12)</f>
        <v>291359.54218749999</v>
      </c>
      <c r="Q20" s="14">
        <f>SUMIFS('Data Repository Table'!$J:$J,'Data Repository Table'!$A:$A,'Data Repository Table'!$A$3,'Data Repository Table'!$B:$B,'Data Repository Table'!$B$183,'Data Repository Table'!$C:$C,'Expenses Analysis'!$A$15,'Data Repository Table'!$G:$G,'Expenses Analysis'!$C$20,'Data Repository Table'!$H:$H,'Expenses Analysis'!$D$20,'Data Repository Table'!$D:$D,'Expenses Analysis'!Q12)</f>
        <v>332171.36953749997</v>
      </c>
      <c r="R20" s="14">
        <f t="shared" si="0"/>
        <v>3450033.1832874976</v>
      </c>
      <c r="S20" s="73"/>
      <c r="T20" s="73"/>
      <c r="U20" s="73"/>
      <c r="V20" s="73"/>
      <c r="W20" s="73"/>
    </row>
    <row r="21" spans="1:39" x14ac:dyDescent="0.3">
      <c r="A21" s="74" t="s">
        <v>52</v>
      </c>
      <c r="B21" s="74" t="s">
        <v>37</v>
      </c>
      <c r="C21" s="74" t="s">
        <v>45</v>
      </c>
      <c r="D21" s="74" t="s">
        <v>57</v>
      </c>
      <c r="E21" s="95"/>
      <c r="F21" s="14">
        <f>SUMIFS('Data Repository Table'!$J:$J,'Data Repository Table'!$A:$A,'Data Repository Table'!$A$3,'Data Repository Table'!$B:$B,'Data Repository Table'!$B$183,'Data Repository Table'!$C:$C,'Expenses Analysis'!$A$15,'Data Repository Table'!$G:$G,'Expenses Analysis'!$C$21,'Data Repository Table'!$H:$H,'Expenses Analysis'!$D$21,'Data Repository Table'!$D:$D,'Expenses Analysis'!F12)</f>
        <v>176150.15407499947</v>
      </c>
      <c r="G21" s="14">
        <f>SUMIFS('Data Repository Table'!$J:$J,'Data Repository Table'!$A:$A,'Data Repository Table'!$A$3,'Data Repository Table'!$B:$B,'Data Repository Table'!$B$183,'Data Repository Table'!$C:$C,'Expenses Analysis'!$A$15,'Data Repository Table'!$G:$G,'Expenses Analysis'!$C$21,'Data Repository Table'!$H:$H,'Expenses Analysis'!$D$21,'Data Repository Table'!$D:$D,'Expenses Analysis'!G12)</f>
        <v>243388.48222500001</v>
      </c>
      <c r="H21" s="14">
        <f>SUMIFS('Data Repository Table'!$J:$J,'Data Repository Table'!$A:$A,'Data Repository Table'!$A$3,'Data Repository Table'!$B:$B,'Data Repository Table'!$B$183,'Data Repository Table'!$C:$C,'Expenses Analysis'!$A$15,'Data Repository Table'!$G:$G,'Expenses Analysis'!$C$21,'Data Repository Table'!$H:$H,'Expenses Analysis'!$D$21,'Data Repository Table'!$D:$D,'Expenses Analysis'!H12)</f>
        <v>190550.58592499947</v>
      </c>
      <c r="I21" s="14">
        <f>SUMIFS('Data Repository Table'!$J:$J,'Data Repository Table'!$A:$A,'Data Repository Table'!$A$3,'Data Repository Table'!$B:$B,'Data Repository Table'!$B$183,'Data Repository Table'!$C:$C,'Expenses Analysis'!$A$15,'Data Repository Table'!$G:$G,'Expenses Analysis'!$C$21,'Data Repository Table'!$H:$H,'Expenses Analysis'!$D$21,'Data Repository Table'!$D:$D,'Expenses Analysis'!I12)</f>
        <v>180863.73427499997</v>
      </c>
      <c r="J21" s="14">
        <f>SUMIFS('Data Repository Table'!$J:$J,'Data Repository Table'!$A:$A,'Data Repository Table'!$A$3,'Data Repository Table'!$B:$B,'Data Repository Table'!$B$183,'Data Repository Table'!$C:$C,'Expenses Analysis'!$A$15,'Data Repository Table'!$G:$G,'Expenses Analysis'!$C$21,'Data Repository Table'!$H:$H,'Expenses Analysis'!$D$21,'Data Repository Table'!$D:$D,'Expenses Analysis'!J12)</f>
        <v>185739.02025</v>
      </c>
      <c r="K21" s="14">
        <f>SUMIFS('Data Repository Table'!$J:$J,'Data Repository Table'!$A:$A,'Data Repository Table'!$A$3,'Data Repository Table'!$B:$B,'Data Repository Table'!$B$183,'Data Repository Table'!$C:$C,'Expenses Analysis'!$A$15,'Data Repository Table'!$G:$G,'Expenses Analysis'!$C$21,'Data Repository Table'!$H:$H,'Expenses Analysis'!$D$21,'Data Repository Table'!$D:$D,'Expenses Analysis'!K12)</f>
        <v>178642.66350000002</v>
      </c>
      <c r="L21" s="14">
        <f>SUMIFS('Data Repository Table'!$J:$J,'Data Repository Table'!$A:$A,'Data Repository Table'!$A$3,'Data Repository Table'!$B:$B,'Data Repository Table'!$B$183,'Data Repository Table'!$C:$C,'Expenses Analysis'!$A$15,'Data Repository Table'!$G:$G,'Expenses Analysis'!$C$21,'Data Repository Table'!$H:$H,'Expenses Analysis'!$D$21,'Data Repository Table'!$D:$D,'Expenses Analysis'!L12)</f>
        <v>224419.80119999996</v>
      </c>
      <c r="M21" s="14">
        <f>SUMIFS('Data Repository Table'!$J:$J,'Data Repository Table'!$A:$A,'Data Repository Table'!$A$3,'Data Repository Table'!$B:$B,'Data Repository Table'!$B$183,'Data Repository Table'!$C:$C,'Expenses Analysis'!$A$15,'Data Repository Table'!$G:$G,'Expenses Analysis'!$C$21,'Data Repository Table'!$H:$H,'Expenses Analysis'!$D$21,'Data Repository Table'!$D:$D,'Expenses Analysis'!M12)</f>
        <v>188937.70244999998</v>
      </c>
      <c r="N21" s="14">
        <f>SUMIFS('Data Repository Table'!$J:$J,'Data Repository Table'!$A:$A,'Data Repository Table'!$A$3,'Data Repository Table'!$B:$B,'Data Repository Table'!$B$183,'Data Repository Table'!$C:$C,'Expenses Analysis'!$A$15,'Data Repository Table'!$G:$G,'Expenses Analysis'!$C$21,'Data Repository Table'!$H:$H,'Expenses Analysis'!$D$21,'Data Repository Table'!$D:$D,'Expenses Analysis'!N12)</f>
        <v>188507.34840000002</v>
      </c>
      <c r="O21" s="14">
        <f>SUMIFS('Data Repository Table'!$J:$J,'Data Repository Table'!$A:$A,'Data Repository Table'!$A$3,'Data Repository Table'!$B:$B,'Data Repository Table'!$B$183,'Data Repository Table'!$C:$C,'Expenses Analysis'!$A$15,'Data Repository Table'!$G:$G,'Expenses Analysis'!$C$21,'Data Repository Table'!$H:$H,'Expenses Analysis'!$D$21,'Data Repository Table'!$D:$D,'Expenses Analysis'!O12)</f>
        <v>188916.82582500001</v>
      </c>
      <c r="P21" s="14">
        <f>SUMIFS('Data Repository Table'!$J:$J,'Data Repository Table'!$A:$A,'Data Repository Table'!$A$3,'Data Repository Table'!$B:$B,'Data Repository Table'!$B$183,'Data Repository Table'!$C:$C,'Expenses Analysis'!$A$15,'Data Repository Table'!$G:$G,'Expenses Analysis'!$C$21,'Data Repository Table'!$H:$H,'Expenses Analysis'!$D$21,'Data Repository Table'!$D:$D,'Expenses Analysis'!P12)</f>
        <v>200608.20937500001</v>
      </c>
      <c r="Q21" s="14">
        <f>SUMIFS('Data Repository Table'!$J:$J,'Data Repository Table'!$A:$A,'Data Repository Table'!$A$3,'Data Repository Table'!$B:$B,'Data Repository Table'!$B$183,'Data Repository Table'!$C:$C,'Expenses Analysis'!$A$15,'Data Repository Table'!$G:$G,'Expenses Analysis'!$C$21,'Data Repository Table'!$H:$H,'Expenses Analysis'!$D$21,'Data Repository Table'!$D:$D,'Expenses Analysis'!Q12)</f>
        <v>228708.15607500001</v>
      </c>
      <c r="R21" s="14">
        <f t="shared" si="0"/>
        <v>2375432.6835749988</v>
      </c>
      <c r="S21" s="73"/>
      <c r="T21" s="73"/>
      <c r="U21" s="73"/>
      <c r="V21" s="73"/>
      <c r="W21" s="73"/>
    </row>
    <row r="22" spans="1:39" ht="15" thickBot="1" x14ac:dyDescent="0.35">
      <c r="A22" s="74" t="s">
        <v>52</v>
      </c>
      <c r="B22" s="74" t="s">
        <v>37</v>
      </c>
      <c r="C22" s="74" t="s">
        <v>44</v>
      </c>
      <c r="D22" s="74" t="s">
        <v>56</v>
      </c>
      <c r="E22" s="96"/>
      <c r="F22" s="14">
        <f>SUMIFS('Data Repository Table'!$J:$J,'Data Repository Table'!$A:$A,'Data Repository Table'!$A$3,'Data Repository Table'!$B:$B,'Data Repository Table'!$B$183,'Data Repository Table'!$C:$C,'Expenses Analysis'!$A$15,'Data Repository Table'!$G:$G,'Expenses Analysis'!$C$22,'Data Repository Table'!$H:$H,'Expenses Analysis'!$D$22,'Data Repository Table'!$D:$D,'Expenses Analysis'!F12)</f>
        <v>1153364.1040624965</v>
      </c>
      <c r="G22" s="14">
        <f>SUMIFS('Data Repository Table'!$J:$J,'Data Repository Table'!$A:$A,'Data Repository Table'!$A$3,'Data Repository Table'!$B:$B,'Data Repository Table'!$B$183,'Data Repository Table'!$C:$C,'Expenses Analysis'!$A$15,'Data Repository Table'!$G:$G,'Expenses Analysis'!$C$22,'Data Repository Table'!$H:$H,'Expenses Analysis'!$D$22,'Data Repository Table'!$D:$D,'Expenses Analysis'!G12)</f>
        <v>1593615.0621875001</v>
      </c>
      <c r="H22" s="14">
        <f>SUMIFS('Data Repository Table'!$J:$J,'Data Repository Table'!$A:$A,'Data Repository Table'!$A$3,'Data Repository Table'!$B:$B,'Data Repository Table'!$B$183,'Data Repository Table'!$C:$C,'Expenses Analysis'!$A$15,'Data Repository Table'!$G:$G,'Expenses Analysis'!$C$22,'Data Repository Table'!$H:$H,'Expenses Analysis'!$D$22,'Data Repository Table'!$D:$D,'Expenses Analysis'!H12)</f>
        <v>1247652.6459374966</v>
      </c>
      <c r="I22" s="14">
        <f>SUMIFS('Data Repository Table'!$J:$J,'Data Repository Table'!$A:$A,'Data Repository Table'!$A$3,'Data Repository Table'!$B:$B,'Data Repository Table'!$B$183,'Data Repository Table'!$C:$C,'Expenses Analysis'!$A$15,'Data Repository Table'!$G:$G,'Expenses Analysis'!$C$22,'Data Repository Table'!$H:$H,'Expenses Analysis'!$D$22,'Data Repository Table'!$D:$D,'Expenses Analysis'!I12)</f>
        <v>1184226.8315625</v>
      </c>
      <c r="J22" s="14">
        <f>SUMIFS('Data Repository Table'!$J:$J,'Data Repository Table'!$A:$A,'Data Repository Table'!$A$3,'Data Repository Table'!$B:$B,'Data Repository Table'!$B$183,'Data Repository Table'!$C:$C,'Expenses Analysis'!$A$15,'Data Repository Table'!$G:$G,'Expenses Analysis'!$C$22,'Data Repository Table'!$H:$H,'Expenses Analysis'!$D$22,'Data Repository Table'!$D:$D,'Expenses Analysis'!J12)</f>
        <v>1216148.346875</v>
      </c>
      <c r="K22" s="14">
        <f>SUMIFS('Data Repository Table'!$J:$J,'Data Repository Table'!$A:$A,'Data Repository Table'!$A$3,'Data Repository Table'!$B:$B,'Data Repository Table'!$B$183,'Data Repository Table'!$C:$C,'Expenses Analysis'!$A$15,'Data Repository Table'!$G:$G,'Expenses Analysis'!$C$22,'Data Repository Table'!$H:$H,'Expenses Analysis'!$D$22,'Data Repository Table'!$D:$D,'Expenses Analysis'!K12)</f>
        <v>1169684.1062500002</v>
      </c>
      <c r="L22" s="14">
        <f>SUMIFS('Data Repository Table'!$J:$J,'Data Repository Table'!$A:$A,'Data Repository Table'!$A$3,'Data Repository Table'!$B:$B,'Data Repository Table'!$B$183,'Data Repository Table'!$C:$C,'Expenses Analysis'!$A$15,'Data Repository Table'!$G:$G,'Expenses Analysis'!$C$22,'Data Repository Table'!$H:$H,'Expenses Analysis'!$D$22,'Data Repository Table'!$D:$D,'Expenses Analysis'!L12)</f>
        <v>1469415.3649999998</v>
      </c>
      <c r="M22" s="14">
        <f>SUMIFS('Data Repository Table'!$J:$J,'Data Repository Table'!$A:$A,'Data Repository Table'!$A$3,'Data Repository Table'!$B:$B,'Data Repository Table'!$B$183,'Data Repository Table'!$C:$C,'Expenses Analysis'!$A$15,'Data Repository Table'!$G:$G,'Expenses Analysis'!$C$22,'Data Repository Table'!$H:$H,'Expenses Analysis'!$D$22,'Data Repository Table'!$D:$D,'Expenses Analysis'!M12)</f>
        <v>1237092.099375</v>
      </c>
      <c r="N22" s="14">
        <f>SUMIFS('Data Repository Table'!$J:$J,'Data Repository Table'!$A:$A,'Data Repository Table'!$A$3,'Data Repository Table'!$B:$B,'Data Repository Table'!$B$183,'Data Repository Table'!$C:$C,'Expenses Analysis'!$A$15,'Data Repository Table'!$G:$G,'Expenses Analysis'!$C$22,'Data Repository Table'!$H:$H,'Expenses Analysis'!$D$22,'Data Repository Table'!$D:$D,'Expenses Analysis'!N12)</f>
        <v>1234274.3050000002</v>
      </c>
      <c r="O22" s="14">
        <f>SUMIFS('Data Repository Table'!$J:$J,'Data Repository Table'!$A:$A,'Data Repository Table'!$A$3,'Data Repository Table'!$B:$B,'Data Repository Table'!$B$183,'Data Repository Table'!$C:$C,'Expenses Analysis'!$A$15,'Data Repository Table'!$G:$G,'Expenses Analysis'!$C$22,'Data Repository Table'!$H:$H,'Expenses Analysis'!$D$22,'Data Repository Table'!$D:$D,'Expenses Analysis'!O12)</f>
        <v>1236955.4071875</v>
      </c>
      <c r="P22" s="14">
        <f>SUMIFS('Data Repository Table'!$J:$J,'Data Repository Table'!$A:$A,'Data Repository Table'!$A$3,'Data Repository Table'!$B:$B,'Data Repository Table'!$B$183,'Data Repository Table'!$C:$C,'Expenses Analysis'!$A$15,'Data Repository Table'!$G:$G,'Expenses Analysis'!$C$22,'Data Repository Table'!$H:$H,'Expenses Analysis'!$D$22,'Data Repository Table'!$D:$D,'Expenses Analysis'!P12)</f>
        <v>1313506.1328125</v>
      </c>
      <c r="Q22" s="14">
        <f>SUMIFS('Data Repository Table'!$J:$J,'Data Repository Table'!$A:$A,'Data Repository Table'!$A$3,'Data Repository Table'!$B:$B,'Data Repository Table'!$B$183,'Data Repository Table'!$C:$C,'Expenses Analysis'!$A$15,'Data Repository Table'!$G:$G,'Expenses Analysis'!$C$22,'Data Repository Table'!$H:$H,'Expenses Analysis'!$D$22,'Data Repository Table'!$D:$D,'Expenses Analysis'!Q12)</f>
        <v>1497493.8790625001</v>
      </c>
      <c r="R22" s="14">
        <f t="shared" si="0"/>
        <v>15553428.285312492</v>
      </c>
      <c r="S22" s="73"/>
      <c r="T22" s="73"/>
      <c r="U22" s="73"/>
      <c r="V22" s="73"/>
      <c r="W22" s="73"/>
    </row>
    <row r="23" spans="1:39" s="102" customFormat="1" ht="15.6" thickTop="1" thickBot="1" x14ac:dyDescent="0.35">
      <c r="A23" s="116" t="s">
        <v>94</v>
      </c>
      <c r="B23" s="116"/>
      <c r="C23" s="116"/>
      <c r="D23" s="100" t="s">
        <v>94</v>
      </c>
      <c r="E23" s="116"/>
      <c r="F23" s="160">
        <f>SUM(F15:F22)</f>
        <v>3458288.8701338647</v>
      </c>
      <c r="G23" s="160">
        <f>SUM(G15:G22)</f>
        <v>4778353.3521016249</v>
      </c>
      <c r="H23" s="160">
        <f t="shared" ref="H23:Q23" si="1">SUM(H15:H22)</f>
        <v>3741007.0627661142</v>
      </c>
      <c r="I23" s="160">
        <f t="shared" si="1"/>
        <v>3550828.7945508747</v>
      </c>
      <c r="J23" s="160">
        <f t="shared" si="1"/>
        <v>3646543.42684625</v>
      </c>
      <c r="K23" s="160">
        <f t="shared" si="1"/>
        <v>3507223.3581475001</v>
      </c>
      <c r="L23" s="160">
        <f t="shared" si="1"/>
        <v>5249820.3494999986</v>
      </c>
      <c r="M23" s="160">
        <f t="shared" si="1"/>
        <v>4419792.6823125007</v>
      </c>
      <c r="N23" s="160">
        <f t="shared" si="1"/>
        <v>4409725.4715</v>
      </c>
      <c r="O23" s="160">
        <f t="shared" si="1"/>
        <v>4419304.3184062503</v>
      </c>
      <c r="P23" s="160">
        <f t="shared" si="1"/>
        <v>4692799.18359375</v>
      </c>
      <c r="Q23" s="160">
        <f t="shared" si="1"/>
        <v>5350137.2224687496</v>
      </c>
      <c r="R23" s="160">
        <f>SUM(R15:R22)</f>
        <v>51223824.092327476</v>
      </c>
      <c r="S23" s="101"/>
      <c r="T23" s="101"/>
      <c r="U23" s="101"/>
      <c r="V23" s="101"/>
      <c r="W23" s="101"/>
    </row>
    <row r="24" spans="1:39" ht="15" thickTop="1" x14ac:dyDescent="0.3">
      <c r="A24" s="81"/>
      <c r="B24" s="81"/>
      <c r="C24" s="81"/>
      <c r="D24" s="81"/>
      <c r="E24" s="81"/>
      <c r="F24" s="97"/>
      <c r="G24" s="97"/>
      <c r="H24" s="97"/>
      <c r="I24" s="97"/>
      <c r="J24" s="97"/>
      <c r="K24" s="97"/>
      <c r="L24" s="97"/>
      <c r="M24" s="97"/>
      <c r="N24" s="97"/>
      <c r="O24" s="97"/>
      <c r="P24" s="97"/>
      <c r="Q24" s="97"/>
      <c r="R24" s="93"/>
      <c r="S24" s="78"/>
      <c r="T24" s="78"/>
      <c r="U24" s="78"/>
      <c r="V24" s="78"/>
      <c r="W24" s="78"/>
    </row>
    <row r="25" spans="1:39" x14ac:dyDescent="0.3">
      <c r="A25" s="74" t="s">
        <v>54</v>
      </c>
      <c r="B25" s="74" t="s">
        <v>37</v>
      </c>
      <c r="C25" s="74" t="s">
        <v>46</v>
      </c>
      <c r="D25" s="74" t="s">
        <v>55</v>
      </c>
      <c r="E25" s="95"/>
      <c r="F25" s="14">
        <f>SUMIFS('Data Repository Table'!$J:$J,'Data Repository Table'!$A:$A,'Data Repository Table'!$A$3,'Data Repository Table'!$B:$B,'Data Repository Table'!$B$183,'Data Repository Table'!$C:$C,'Expenses Analysis'!$A$25,'Data Repository Table'!$G:$G,'Expenses Analysis'!$C$25,'Data Repository Table'!$H:$H,'Expenses Analysis'!$D$25,'Data Repository Table'!$D:$D,'Expenses Analysis'!F12)</f>
        <v>2533034.5131168002</v>
      </c>
      <c r="G25" s="14">
        <f>SUMIFS('Data Repository Table'!$J:$J,'Data Repository Table'!$A:$A,'Data Repository Table'!$A$3,'Data Repository Table'!$B:$B,'Data Repository Table'!$B$183,'Data Repository Table'!$C:$C,'Expenses Analysis'!$A$25,'Data Repository Table'!$G:$G,'Expenses Analysis'!$C$25,'Data Repository Table'!$H:$H,'Expenses Analysis'!$D$25,'Data Repository Table'!$D:$D,'Expenses Analysis'!G12)</f>
        <v>3051574.1625600001</v>
      </c>
      <c r="H25" s="14">
        <f>SUMIFS('Data Repository Table'!$J:$J,'Data Repository Table'!$A:$A,'Data Repository Table'!$A$3,'Data Repository Table'!$B:$B,'Data Repository Table'!$B$183,'Data Repository Table'!$C:$C,'Expenses Analysis'!$A$25,'Data Repository Table'!$G:$G,'Expenses Analysis'!$C$25,'Data Repository Table'!$H:$H,'Expenses Analysis'!$D$25,'Data Repository Table'!$D:$D,'Expenses Analysis'!H12)</f>
        <v>3084202.7580672004</v>
      </c>
      <c r="I25" s="14">
        <f>SUMIFS('Data Repository Table'!$J:$J,'Data Repository Table'!$A:$A,'Data Repository Table'!$A$3,'Data Repository Table'!$B:$B,'Data Repository Table'!$B$183,'Data Repository Table'!$C:$C,'Expenses Analysis'!$A$25,'Data Repository Table'!$G:$G,'Expenses Analysis'!$C$25,'Data Repository Table'!$H:$H,'Expenses Analysis'!$D$25,'Data Repository Table'!$D:$D,'Expenses Analysis'!I12)</f>
        <v>4135202.765971201</v>
      </c>
      <c r="J25" s="14">
        <f>SUMIFS('Data Repository Table'!$J:$J,'Data Repository Table'!$A:$A,'Data Repository Table'!$A$3,'Data Repository Table'!$B:$B,'Data Repository Table'!$B$183,'Data Repository Table'!$C:$C,'Expenses Analysis'!$A$25,'Data Repository Table'!$G:$G,'Expenses Analysis'!$C$25,'Data Repository Table'!$H:$H,'Expenses Analysis'!$D$25,'Data Repository Table'!$D:$D,'Expenses Analysis'!J12)</f>
        <v>4473275.8948415993</v>
      </c>
      <c r="K25" s="14">
        <f>SUMIFS('Data Repository Table'!$J:$J,'Data Repository Table'!$A:$A,'Data Repository Table'!$A$3,'Data Repository Table'!$B:$B,'Data Repository Table'!$B$183,'Data Repository Table'!$C:$C,'Expenses Analysis'!$A$25,'Data Repository Table'!$G:$G,'Expenses Analysis'!$C$25,'Data Repository Table'!$H:$H,'Expenses Analysis'!$D$25,'Data Repository Table'!$D:$D,'Expenses Analysis'!K12)</f>
        <v>3464957.9260800011</v>
      </c>
      <c r="L25" s="14">
        <f>SUMIFS('Data Repository Table'!$J:$J,'Data Repository Table'!$A:$A,'Data Repository Table'!$A$3,'Data Repository Table'!$B:$B,'Data Repository Table'!$B$183,'Data Repository Table'!$C:$C,'Expenses Analysis'!$A$25,'Data Repository Table'!$G:$G,'Expenses Analysis'!$C$25,'Data Repository Table'!$H:$H,'Expenses Analysis'!$D$25,'Data Repository Table'!$D:$D,'Expenses Analysis'!L12)</f>
        <v>4049642.8266000003</v>
      </c>
      <c r="M25" s="14">
        <f>SUMIFS('Data Repository Table'!$J:$J,'Data Repository Table'!$A:$A,'Data Repository Table'!$A$3,'Data Repository Table'!$B:$B,'Data Repository Table'!$B$183,'Data Repository Table'!$C:$C,'Expenses Analysis'!$A$25,'Data Repository Table'!$G:$G,'Expenses Analysis'!$C$25,'Data Repository Table'!$H:$H,'Expenses Analysis'!$D$25,'Data Repository Table'!$D:$D,'Expenses Analysis'!M12)</f>
        <v>4767948.2214000002</v>
      </c>
      <c r="N25" s="14">
        <f>SUMIFS('Data Repository Table'!$J:$J,'Data Repository Table'!$A:$A,'Data Repository Table'!$A$3,'Data Repository Table'!$B:$B,'Data Repository Table'!$B$183,'Data Repository Table'!$C:$C,'Expenses Analysis'!$A$25,'Data Repository Table'!$G:$G,'Expenses Analysis'!$C$25,'Data Repository Table'!$H:$H,'Expenses Analysis'!$D$25,'Data Repository Table'!$D:$D,'Expenses Analysis'!N12)</f>
        <v>4346722.8083999995</v>
      </c>
      <c r="O25" s="14">
        <f>SUMIFS('Data Repository Table'!$J:$J,'Data Repository Table'!$A:$A,'Data Repository Table'!$A$3,'Data Repository Table'!$B:$B,'Data Repository Table'!$B$183,'Data Repository Table'!$C:$C,'Expenses Analysis'!$A$25,'Data Repository Table'!$G:$G,'Expenses Analysis'!$C$25,'Data Repository Table'!$H:$H,'Expenses Analysis'!$D$25,'Data Repository Table'!$D:$D,'Expenses Analysis'!O12)</f>
        <v>4671541.1274000006</v>
      </c>
      <c r="P25" s="14">
        <f>SUMIFS('Data Repository Table'!$J:$J,'Data Repository Table'!$A:$A,'Data Repository Table'!$A$3,'Data Repository Table'!$B:$B,'Data Repository Table'!$B$183,'Data Repository Table'!$C:$C,'Expenses Analysis'!$A$25,'Data Repository Table'!$G:$G,'Expenses Analysis'!$C$25,'Data Repository Table'!$H:$H,'Expenses Analysis'!$D$25,'Data Repository Table'!$D:$D,'Expenses Analysis'!P12)</f>
        <v>5478104.6040000012</v>
      </c>
      <c r="Q25" s="14">
        <f>SUMIFS('Data Repository Table'!$J:$J,'Data Repository Table'!$A:$A,'Data Repository Table'!$A$3,'Data Repository Table'!$B:$B,'Data Repository Table'!$B$183,'Data Repository Table'!$C:$C,'Expenses Analysis'!$A$25,'Data Repository Table'!$G:$G,'Expenses Analysis'!$C$25,'Data Repository Table'!$H:$H,'Expenses Analysis'!$D$25,'Data Repository Table'!$D:$D,'Expenses Analysis'!Q12)</f>
        <v>2269805.1667200001</v>
      </c>
      <c r="R25" s="14">
        <f>SUM(F25:Q25)</f>
        <v>46326012.775156811</v>
      </c>
      <c r="S25" s="73"/>
      <c r="T25" s="73"/>
      <c r="U25" s="73"/>
      <c r="V25" s="73"/>
      <c r="W25" s="73"/>
    </row>
    <row r="26" spans="1:39" x14ac:dyDescent="0.3">
      <c r="A26" s="74" t="s">
        <v>54</v>
      </c>
      <c r="B26" s="74" t="s">
        <v>37</v>
      </c>
      <c r="C26" s="74" t="s">
        <v>47</v>
      </c>
      <c r="D26" s="74" t="s">
        <v>62</v>
      </c>
      <c r="E26" s="95"/>
      <c r="F26" s="14">
        <f>SUMIFS('Data Repository Table'!$J:$J,'Data Repository Table'!$A:$A,'Data Repository Table'!$A$3,'Data Repository Table'!$B:$B,'Data Repository Table'!$B$183,'Data Repository Table'!$C:$C,'Expenses Analysis'!$A$25,'Data Repository Table'!$G:$G,'Expenses Analysis'!$C$26,'Data Repository Table'!$H:$H,'Expenses Analysis'!$D$26,'Data Repository Table'!$D:$D,'Expenses Analysis'!F12)</f>
        <v>1266517.2565584001</v>
      </c>
      <c r="G26" s="14">
        <f>SUMIFS('Data Repository Table'!$J:$J,'Data Repository Table'!$A:$A,'Data Repository Table'!$A$3,'Data Repository Table'!$B:$B,'Data Repository Table'!$B$183,'Data Repository Table'!$C:$C,'Expenses Analysis'!$A$25,'Data Repository Table'!$G:$G,'Expenses Analysis'!$C$26,'Data Repository Table'!$H:$H,'Expenses Analysis'!$D$26,'Data Repository Table'!$D:$D,'Expenses Analysis'!G12)</f>
        <v>1525787.08128</v>
      </c>
      <c r="H26" s="14">
        <f>SUMIFS('Data Repository Table'!$J:$J,'Data Repository Table'!$A:$A,'Data Repository Table'!$A$3,'Data Repository Table'!$B:$B,'Data Repository Table'!$B$183,'Data Repository Table'!$C:$C,'Expenses Analysis'!$A$25,'Data Repository Table'!$G:$G,'Expenses Analysis'!$C$26,'Data Repository Table'!$H:$H,'Expenses Analysis'!$D$26,'Data Repository Table'!$D:$D,'Expenses Analysis'!H12)</f>
        <v>1542101.3790336002</v>
      </c>
      <c r="I26" s="14">
        <f>SUMIFS('Data Repository Table'!$J:$J,'Data Repository Table'!$A:$A,'Data Repository Table'!$A$3,'Data Repository Table'!$B:$B,'Data Repository Table'!$B$183,'Data Repository Table'!$C:$C,'Expenses Analysis'!$A$25,'Data Repository Table'!$G:$G,'Expenses Analysis'!$C$26,'Data Repository Table'!$H:$H,'Expenses Analysis'!$D$26,'Data Repository Table'!$D:$D,'Expenses Analysis'!I12)</f>
        <v>2067601.3829856005</v>
      </c>
      <c r="J26" s="14">
        <f>SUMIFS('Data Repository Table'!$J:$J,'Data Repository Table'!$A:$A,'Data Repository Table'!$A$3,'Data Repository Table'!$B:$B,'Data Repository Table'!$B$183,'Data Repository Table'!$C:$C,'Expenses Analysis'!$A$25,'Data Repository Table'!$G:$G,'Expenses Analysis'!$C$26,'Data Repository Table'!$H:$H,'Expenses Analysis'!$D$26,'Data Repository Table'!$D:$D,'Expenses Analysis'!J12)</f>
        <v>2236637.9474207996</v>
      </c>
      <c r="K26" s="14">
        <f>SUMIFS('Data Repository Table'!$J:$J,'Data Repository Table'!$A:$A,'Data Repository Table'!$A$3,'Data Repository Table'!$B:$B,'Data Repository Table'!$B$183,'Data Repository Table'!$C:$C,'Expenses Analysis'!$A$25,'Data Repository Table'!$G:$G,'Expenses Analysis'!$C$26,'Data Repository Table'!$H:$H,'Expenses Analysis'!$D$26,'Data Repository Table'!$D:$D,'Expenses Analysis'!K12)</f>
        <v>1732478.9630400005</v>
      </c>
      <c r="L26" s="14">
        <f>SUMIFS('Data Repository Table'!$J:$J,'Data Repository Table'!$A:$A,'Data Repository Table'!$A$3,'Data Repository Table'!$B:$B,'Data Repository Table'!$B$183,'Data Repository Table'!$C:$C,'Expenses Analysis'!$A$25,'Data Repository Table'!$G:$G,'Expenses Analysis'!$C$26,'Data Repository Table'!$H:$H,'Expenses Analysis'!$D$26,'Data Repository Table'!$D:$D,'Expenses Analysis'!L12)</f>
        <v>2024821.4133000001</v>
      </c>
      <c r="M26" s="14">
        <f>SUMIFS('Data Repository Table'!$J:$J,'Data Repository Table'!$A:$A,'Data Repository Table'!$A$3,'Data Repository Table'!$B:$B,'Data Repository Table'!$B$183,'Data Repository Table'!$C:$C,'Expenses Analysis'!$A$25,'Data Repository Table'!$G:$G,'Expenses Analysis'!$C$26,'Data Repository Table'!$H:$H,'Expenses Analysis'!$D$26,'Data Repository Table'!$D:$D,'Expenses Analysis'!M12)</f>
        <v>2383974.1107000001</v>
      </c>
      <c r="N26" s="14">
        <f>SUMIFS('Data Repository Table'!$J:$J,'Data Repository Table'!$A:$A,'Data Repository Table'!$A$3,'Data Repository Table'!$B:$B,'Data Repository Table'!$B$183,'Data Repository Table'!$C:$C,'Expenses Analysis'!$A$25,'Data Repository Table'!$G:$G,'Expenses Analysis'!$C$26,'Data Repository Table'!$H:$H,'Expenses Analysis'!$D$26,'Data Repository Table'!$D:$D,'Expenses Analysis'!N12)</f>
        <v>2173361.4041999998</v>
      </c>
      <c r="O26" s="14">
        <f>SUMIFS('Data Repository Table'!$J:$J,'Data Repository Table'!$A:$A,'Data Repository Table'!$A$3,'Data Repository Table'!$B:$B,'Data Repository Table'!$B$183,'Data Repository Table'!$C:$C,'Expenses Analysis'!$A$25,'Data Repository Table'!$G:$G,'Expenses Analysis'!$C$26,'Data Repository Table'!$H:$H,'Expenses Analysis'!$D$26,'Data Repository Table'!$D:$D,'Expenses Analysis'!O12)</f>
        <v>2335770.5637000003</v>
      </c>
      <c r="P26" s="14">
        <f>SUMIFS('Data Repository Table'!$J:$J,'Data Repository Table'!$A:$A,'Data Repository Table'!$A$3,'Data Repository Table'!$B:$B,'Data Repository Table'!$B$183,'Data Repository Table'!$C:$C,'Expenses Analysis'!$A$25,'Data Repository Table'!$G:$G,'Expenses Analysis'!$C$26,'Data Repository Table'!$H:$H,'Expenses Analysis'!$D$26,'Data Repository Table'!$D:$D,'Expenses Analysis'!P12)</f>
        <v>2739052.3020000006</v>
      </c>
      <c r="Q26" s="14">
        <f>SUMIFS('Data Repository Table'!$J:$J,'Data Repository Table'!$A:$A,'Data Repository Table'!$A$3,'Data Repository Table'!$B:$B,'Data Repository Table'!$B$183,'Data Repository Table'!$C:$C,'Expenses Analysis'!$A$25,'Data Repository Table'!$G:$G,'Expenses Analysis'!$C$26,'Data Repository Table'!$H:$H,'Expenses Analysis'!$D$26,'Data Repository Table'!$D:$D,'Expenses Analysis'!Q12)</f>
        <v>1134902.58336</v>
      </c>
      <c r="R26" s="14">
        <f t="shared" ref="R26:R32" si="2">SUM(F26:Q26)</f>
        <v>23163006.387578405</v>
      </c>
      <c r="S26" s="73"/>
      <c r="T26" s="73"/>
      <c r="U26" s="73"/>
      <c r="V26" s="73"/>
      <c r="W26" s="73"/>
    </row>
    <row r="27" spans="1:39" x14ac:dyDescent="0.3">
      <c r="A27" s="74" t="s">
        <v>54</v>
      </c>
      <c r="B27" s="74" t="s">
        <v>37</v>
      </c>
      <c r="C27" s="74" t="s">
        <v>47</v>
      </c>
      <c r="D27" s="74" t="s">
        <v>61</v>
      </c>
      <c r="E27" s="95"/>
      <c r="F27" s="14">
        <f>SUMIFS('Data Repository Table'!$J:$J,'Data Repository Table'!$A:$A,'Data Repository Table'!$A$3,'Data Repository Table'!$B:$B,'Data Repository Table'!$B$183,'Data Repository Table'!$C:$C,'Expenses Analysis'!$A$25,'Data Repository Table'!$G:$G,'Expenses Analysis'!$C$27,'Data Repository Table'!$H:$H,'Expenses Analysis'!$D$27,'Data Repository Table'!$D:$D,'Expenses Analysis'!F12)</f>
        <v>1055431.0471320001</v>
      </c>
      <c r="G27" s="14">
        <f>SUMIFS('Data Repository Table'!$J:$J,'Data Repository Table'!$A:$A,'Data Repository Table'!$A$3,'Data Repository Table'!$B:$B,'Data Repository Table'!$B$183,'Data Repository Table'!$C:$C,'Expenses Analysis'!$A$25,'Data Repository Table'!$G:$G,'Expenses Analysis'!$C$27,'Data Repository Table'!$H:$H,'Expenses Analysis'!$D$27,'Data Repository Table'!$D:$D,'Expenses Analysis'!G12)</f>
        <v>1271489.2344000002</v>
      </c>
      <c r="H27" s="14">
        <f>SUMIFS('Data Repository Table'!$J:$J,'Data Repository Table'!$A:$A,'Data Repository Table'!$A$3,'Data Repository Table'!$B:$B,'Data Repository Table'!$B$183,'Data Repository Table'!$C:$C,'Expenses Analysis'!$A$25,'Data Repository Table'!$G:$G,'Expenses Analysis'!$C$27,'Data Repository Table'!$H:$H,'Expenses Analysis'!$D$27,'Data Repository Table'!$D:$D,'Expenses Analysis'!H12)</f>
        <v>1285084.4825280001</v>
      </c>
      <c r="I27" s="14">
        <f>SUMIFS('Data Repository Table'!$J:$J,'Data Repository Table'!$A:$A,'Data Repository Table'!$A$3,'Data Repository Table'!$B:$B,'Data Repository Table'!$B$183,'Data Repository Table'!$C:$C,'Expenses Analysis'!$A$25,'Data Repository Table'!$G:$G,'Expenses Analysis'!$C$27,'Data Repository Table'!$H:$H,'Expenses Analysis'!$D$27,'Data Repository Table'!$D:$D,'Expenses Analysis'!I12)</f>
        <v>1723001.1524880002</v>
      </c>
      <c r="J27" s="14">
        <f>SUMIFS('Data Repository Table'!$J:$J,'Data Repository Table'!$A:$A,'Data Repository Table'!$A$3,'Data Repository Table'!$B:$B,'Data Repository Table'!$B$183,'Data Repository Table'!$C:$C,'Expenses Analysis'!$A$25,'Data Repository Table'!$G:$G,'Expenses Analysis'!$C$27,'Data Repository Table'!$H:$H,'Expenses Analysis'!$D$27,'Data Repository Table'!$D:$D,'Expenses Analysis'!J12)</f>
        <v>1863864.9561839998</v>
      </c>
      <c r="K27" s="14">
        <f>SUMIFS('Data Repository Table'!$J:$J,'Data Repository Table'!$A:$A,'Data Repository Table'!$A$3,'Data Repository Table'!$B:$B,'Data Repository Table'!$B$183,'Data Repository Table'!$C:$C,'Expenses Analysis'!$A$25,'Data Repository Table'!$G:$G,'Expenses Analysis'!$C$27,'Data Repository Table'!$H:$H,'Expenses Analysis'!$D$27,'Data Repository Table'!$D:$D,'Expenses Analysis'!K12)</f>
        <v>1443732.4692000004</v>
      </c>
      <c r="L27" s="14">
        <f>SUMIFS('Data Repository Table'!$J:$J,'Data Repository Table'!$A:$A,'Data Repository Table'!$A$3,'Data Repository Table'!$B:$B,'Data Repository Table'!$B$183,'Data Repository Table'!$C:$C,'Expenses Analysis'!$A$25,'Data Repository Table'!$G:$G,'Expenses Analysis'!$C$27,'Data Repository Table'!$H:$H,'Expenses Analysis'!$D$27,'Data Repository Table'!$D:$D,'Expenses Analysis'!L12)</f>
        <v>1687351.1777500003</v>
      </c>
      <c r="M27" s="14">
        <f>SUMIFS('Data Repository Table'!$J:$J,'Data Repository Table'!$A:$A,'Data Repository Table'!$A$3,'Data Repository Table'!$B:$B,'Data Repository Table'!$B$183,'Data Repository Table'!$C:$C,'Expenses Analysis'!$A$25,'Data Repository Table'!$G:$G,'Expenses Analysis'!$C$27,'Data Repository Table'!$H:$H,'Expenses Analysis'!$D$27,'Data Repository Table'!$D:$D,'Expenses Analysis'!M12)</f>
        <v>1986645.0922500002</v>
      </c>
      <c r="N27" s="14">
        <f>SUMIFS('Data Repository Table'!$J:$J,'Data Repository Table'!$A:$A,'Data Repository Table'!$A$3,'Data Repository Table'!$B:$B,'Data Repository Table'!$B$183,'Data Repository Table'!$C:$C,'Expenses Analysis'!$A$25,'Data Repository Table'!$G:$G,'Expenses Analysis'!$C$27,'Data Repository Table'!$H:$H,'Expenses Analysis'!$D$27,'Data Repository Table'!$D:$D,'Expenses Analysis'!N12)</f>
        <v>1811134.5035000001</v>
      </c>
      <c r="O27" s="14">
        <f>SUMIFS('Data Repository Table'!$J:$J,'Data Repository Table'!$A:$A,'Data Repository Table'!$A$3,'Data Repository Table'!$B:$B,'Data Repository Table'!$B$183,'Data Repository Table'!$C:$C,'Expenses Analysis'!$A$25,'Data Repository Table'!$G:$G,'Expenses Analysis'!$C$27,'Data Repository Table'!$H:$H,'Expenses Analysis'!$D$27,'Data Repository Table'!$D:$D,'Expenses Analysis'!O12)</f>
        <v>1946475.4697500004</v>
      </c>
      <c r="P27" s="14">
        <f>SUMIFS('Data Repository Table'!$J:$J,'Data Repository Table'!$A:$A,'Data Repository Table'!$A$3,'Data Repository Table'!$B:$B,'Data Repository Table'!$B$183,'Data Repository Table'!$C:$C,'Expenses Analysis'!$A$25,'Data Repository Table'!$G:$G,'Expenses Analysis'!$C$27,'Data Repository Table'!$H:$H,'Expenses Analysis'!$D$27,'Data Repository Table'!$D:$D,'Expenses Analysis'!P12)</f>
        <v>2282543.5850000004</v>
      </c>
      <c r="Q27" s="14">
        <f>SUMIFS('Data Repository Table'!$J:$J,'Data Repository Table'!$A:$A,'Data Repository Table'!$A$3,'Data Repository Table'!$B:$B,'Data Repository Table'!$B$183,'Data Repository Table'!$C:$C,'Expenses Analysis'!$A$25,'Data Repository Table'!$G:$G,'Expenses Analysis'!$C$27,'Data Repository Table'!$H:$H,'Expenses Analysis'!$D$27,'Data Repository Table'!$D:$D,'Expenses Analysis'!Q12)</f>
        <v>945752.15280000004</v>
      </c>
      <c r="R27" s="14">
        <f t="shared" si="2"/>
        <v>19302505.322982002</v>
      </c>
      <c r="S27" s="73"/>
      <c r="T27" s="73"/>
      <c r="U27" s="73"/>
      <c r="V27" s="73"/>
      <c r="W27" s="73"/>
    </row>
    <row r="28" spans="1:39" x14ac:dyDescent="0.3">
      <c r="A28" s="74" t="s">
        <v>54</v>
      </c>
      <c r="B28" s="74" t="s">
        <v>37</v>
      </c>
      <c r="C28" s="74" t="s">
        <v>45</v>
      </c>
      <c r="D28" s="74" t="s">
        <v>58</v>
      </c>
      <c r="E28" s="95"/>
      <c r="F28" s="14">
        <f>SUMIFS('Data Repository Table'!$J:$J,'Data Repository Table'!$A:$A,'Data Repository Table'!$A$3,'Data Repository Table'!$B:$B,'Data Repository Table'!$B$183,'Data Repository Table'!$C:$C,'Expenses Analysis'!$A$25,'Data Repository Table'!$G:$G,'Expenses Analysis'!$C$28,'Data Repository Table'!$H:$H,'Expenses Analysis'!$D$28,'Data Repository Table'!$D:$D,'Expenses Analysis'!F12)</f>
        <v>996326.908492608</v>
      </c>
      <c r="G28" s="14">
        <f>SUMIFS('Data Repository Table'!$J:$J,'Data Repository Table'!$A:$A,'Data Repository Table'!$A$3,'Data Repository Table'!$B:$B,'Data Repository Table'!$B$183,'Data Repository Table'!$C:$C,'Expenses Analysis'!$A$25,'Data Repository Table'!$G:$G,'Expenses Analysis'!$C$28,'Data Repository Table'!$H:$H,'Expenses Analysis'!$D$28,'Data Repository Table'!$D:$D,'Expenses Analysis'!G12)</f>
        <v>1200285.8372736</v>
      </c>
      <c r="H28" s="14">
        <f>SUMIFS('Data Repository Table'!$J:$J,'Data Repository Table'!$A:$A,'Data Repository Table'!$A$3,'Data Repository Table'!$B:$B,'Data Repository Table'!$B$183,'Data Repository Table'!$C:$C,'Expenses Analysis'!$A$25,'Data Repository Table'!$G:$G,'Expenses Analysis'!$C$28,'Data Repository Table'!$H:$H,'Expenses Analysis'!$D$28,'Data Repository Table'!$D:$D,'Expenses Analysis'!H12)</f>
        <v>1213119.7515064322</v>
      </c>
      <c r="I28" s="14">
        <f>SUMIFS('Data Repository Table'!$J:$J,'Data Repository Table'!$A:$A,'Data Repository Table'!$A$3,'Data Repository Table'!$B:$B,'Data Repository Table'!$B$183,'Data Repository Table'!$C:$C,'Expenses Analysis'!$A$25,'Data Repository Table'!$G:$G,'Expenses Analysis'!$C$28,'Data Repository Table'!$H:$H,'Expenses Analysis'!$D$28,'Data Repository Table'!$D:$D,'Expenses Analysis'!I12)</f>
        <v>1626513.0879486722</v>
      </c>
      <c r="J28" s="14">
        <f>SUMIFS('Data Repository Table'!$J:$J,'Data Repository Table'!$A:$A,'Data Repository Table'!$A$3,'Data Repository Table'!$B:$B,'Data Repository Table'!$B$183,'Data Repository Table'!$C:$C,'Expenses Analysis'!$A$25,'Data Repository Table'!$G:$G,'Expenses Analysis'!$C$28,'Data Repository Table'!$H:$H,'Expenses Analysis'!$D$28,'Data Repository Table'!$D:$D,'Expenses Analysis'!J12)</f>
        <v>1759488.5186376958</v>
      </c>
      <c r="K28" s="14">
        <f>SUMIFS('Data Repository Table'!$J:$J,'Data Repository Table'!$A:$A,'Data Repository Table'!$A$3,'Data Repository Table'!$B:$B,'Data Repository Table'!$B$183,'Data Repository Table'!$C:$C,'Expenses Analysis'!$A$25,'Data Repository Table'!$G:$G,'Expenses Analysis'!$C$28,'Data Repository Table'!$H:$H,'Expenses Analysis'!$D$28,'Data Repository Table'!$D:$D,'Expenses Analysis'!K12)</f>
        <v>1362883.4509248002</v>
      </c>
      <c r="L28" s="14">
        <f>SUMIFS('Data Repository Table'!$J:$J,'Data Repository Table'!$A:$A,'Data Repository Table'!$A$3,'Data Repository Table'!$B:$B,'Data Repository Table'!$B$183,'Data Repository Table'!$C:$C,'Expenses Analysis'!$A$25,'Data Repository Table'!$G:$G,'Expenses Analysis'!$C$28,'Data Repository Table'!$H:$H,'Expenses Analysis'!$D$28,'Data Repository Table'!$D:$D,'Expenses Analysis'!L12)</f>
        <v>1592859.5117959999</v>
      </c>
      <c r="M28" s="14">
        <f>SUMIFS('Data Repository Table'!$J:$J,'Data Repository Table'!$A:$A,'Data Repository Table'!$A$3,'Data Repository Table'!$B:$B,'Data Repository Table'!$B$183,'Data Repository Table'!$C:$C,'Expenses Analysis'!$A$25,'Data Repository Table'!$G:$G,'Expenses Analysis'!$C$28,'Data Repository Table'!$H:$H,'Expenses Analysis'!$D$28,'Data Repository Table'!$D:$D,'Expenses Analysis'!M12)</f>
        <v>1875392.9670840001</v>
      </c>
      <c r="N28" s="14">
        <f>SUMIFS('Data Repository Table'!$J:$J,'Data Repository Table'!$A:$A,'Data Repository Table'!$A$3,'Data Repository Table'!$B:$B,'Data Repository Table'!$B$183,'Data Repository Table'!$C:$C,'Expenses Analysis'!$A$25,'Data Repository Table'!$G:$G,'Expenses Analysis'!$C$28,'Data Repository Table'!$H:$H,'Expenses Analysis'!$D$28,'Data Repository Table'!$D:$D,'Expenses Analysis'!N12)</f>
        <v>1709710.9713039999</v>
      </c>
      <c r="O28" s="14">
        <f>SUMIFS('Data Repository Table'!$J:$J,'Data Repository Table'!$A:$A,'Data Repository Table'!$A$3,'Data Repository Table'!$B:$B,'Data Repository Table'!$B$183,'Data Repository Table'!$C:$C,'Expenses Analysis'!$A$25,'Data Repository Table'!$G:$G,'Expenses Analysis'!$C$28,'Data Repository Table'!$H:$H,'Expenses Analysis'!$D$28,'Data Repository Table'!$D:$D,'Expenses Analysis'!O12)</f>
        <v>1837472.8434440002</v>
      </c>
      <c r="P28" s="14">
        <f>SUMIFS('Data Repository Table'!$J:$J,'Data Repository Table'!$A:$A,'Data Repository Table'!$A$3,'Data Repository Table'!$B:$B,'Data Repository Table'!$B$183,'Data Repository Table'!$C:$C,'Expenses Analysis'!$A$25,'Data Repository Table'!$G:$G,'Expenses Analysis'!$C$28,'Data Repository Table'!$H:$H,'Expenses Analysis'!$D$28,'Data Repository Table'!$D:$D,'Expenses Analysis'!P12)</f>
        <v>2154721.1442400003</v>
      </c>
      <c r="Q28" s="14">
        <f>SUMIFS('Data Repository Table'!$J:$J,'Data Repository Table'!$A:$A,'Data Repository Table'!$A$3,'Data Repository Table'!$B:$B,'Data Repository Table'!$B$183,'Data Repository Table'!$C:$C,'Expenses Analysis'!$A$25,'Data Repository Table'!$G:$G,'Expenses Analysis'!$C$28,'Data Repository Table'!$H:$H,'Expenses Analysis'!$D$28,'Data Repository Table'!$D:$D,'Expenses Analysis'!Q12)</f>
        <v>892790.0322432</v>
      </c>
      <c r="R28" s="14">
        <f t="shared" si="2"/>
        <v>18221565.024895009</v>
      </c>
      <c r="S28" s="73"/>
      <c r="T28" s="73"/>
      <c r="U28" s="73"/>
      <c r="V28" s="73"/>
      <c r="W28" s="73"/>
    </row>
    <row r="29" spans="1:39" x14ac:dyDescent="0.3">
      <c r="A29" s="74" t="s">
        <v>54</v>
      </c>
      <c r="B29" s="74" t="s">
        <v>37</v>
      </c>
      <c r="C29" s="74" t="s">
        <v>45</v>
      </c>
      <c r="D29" s="74" t="s">
        <v>60</v>
      </c>
      <c r="E29" s="95"/>
      <c r="F29" s="14">
        <f>SUMIFS('Data Repository Table'!$J:$J,'Data Repository Table'!$A:$A,'Data Repository Table'!$A$3,'Data Repository Table'!$B:$B,'Data Repository Table'!$B$183,'Data Repository Table'!$C:$C,'Expenses Analysis'!$A$25,'Data Repository Table'!$G:$G,'Expenses Analysis'!$C$29,'Data Repository Table'!$H:$H,'Expenses Analysis'!$D$29,'Data Repository Table'!$D:$D,'Expenses Analysis'!F12)</f>
        <v>869931.04490880016</v>
      </c>
      <c r="G29" s="14">
        <f>SUMIFS('Data Repository Table'!$J:$J,'Data Repository Table'!$A:$A,'Data Repository Table'!$A$3,'Data Repository Table'!$B:$B,'Data Repository Table'!$B$183,'Data Repository Table'!$C:$C,'Expenses Analysis'!$A$25,'Data Repository Table'!$G:$G,'Expenses Analysis'!$C$29,'Data Repository Table'!$H:$H,'Expenses Analysis'!$D$29,'Data Repository Table'!$D:$D,'Expenses Analysis'!G12)</f>
        <v>1048015.3689600001</v>
      </c>
      <c r="H29" s="14">
        <f>SUMIFS('Data Repository Table'!$J:$J,'Data Repository Table'!$A:$A,'Data Repository Table'!$A$3,'Data Repository Table'!$B:$B,'Data Repository Table'!$B$183,'Data Repository Table'!$C:$C,'Expenses Analysis'!$A$25,'Data Repository Table'!$G:$G,'Expenses Analysis'!$C$29,'Data Repository Table'!$H:$H,'Expenses Analysis'!$D$29,'Data Repository Table'!$D:$D,'Expenses Analysis'!H12)</f>
        <v>1059221.1492352001</v>
      </c>
      <c r="I29" s="14">
        <f>SUMIFS('Data Repository Table'!$J:$J,'Data Repository Table'!$A:$A,'Data Repository Table'!$A$3,'Data Repository Table'!$B:$B,'Data Repository Table'!$B$183,'Data Repository Table'!$C:$C,'Expenses Analysis'!$A$25,'Data Repository Table'!$G:$G,'Expenses Analysis'!$C$29,'Data Repository Table'!$H:$H,'Expenses Analysis'!$D$29,'Data Repository Table'!$D:$D,'Expenses Analysis'!I12)</f>
        <v>1420170.6468992003</v>
      </c>
      <c r="J29" s="14">
        <f>SUMIFS('Data Repository Table'!$J:$J,'Data Repository Table'!$A:$A,'Data Repository Table'!$A$3,'Data Repository Table'!$B:$B,'Data Repository Table'!$B$183,'Data Repository Table'!$C:$C,'Expenses Analysis'!$A$25,'Data Repository Table'!$G:$G,'Expenses Analysis'!$C$29,'Data Repository Table'!$H:$H,'Expenses Analysis'!$D$29,'Data Repository Table'!$D:$D,'Expenses Analysis'!J12)</f>
        <v>1536276.5699455999</v>
      </c>
      <c r="K29" s="14">
        <f>SUMIFS('Data Repository Table'!$J:$J,'Data Repository Table'!$A:$A,'Data Repository Table'!$A$3,'Data Repository Table'!$B:$B,'Data Repository Table'!$B$183,'Data Repository Table'!$C:$C,'Expenses Analysis'!$A$25,'Data Repository Table'!$G:$G,'Expenses Analysis'!$C$29,'Data Repository Table'!$H:$H,'Expenses Analysis'!$D$29,'Data Repository Table'!$D:$D,'Expenses Analysis'!K12)</f>
        <v>785390.46324480022</v>
      </c>
      <c r="L29" s="14">
        <f>SUMIFS('Data Repository Table'!$J:$J,'Data Repository Table'!$A:$A,'Data Repository Table'!$A$3,'Data Repository Table'!$B:$B,'Data Repository Table'!$B$183,'Data Repository Table'!$C:$C,'Expenses Analysis'!$A$25,'Data Repository Table'!$G:$G,'Expenses Analysis'!$C$29,'Data Repository Table'!$H:$H,'Expenses Analysis'!$D$29,'Data Repository Table'!$D:$D,'Expenses Analysis'!L12)</f>
        <v>734335.23255680013</v>
      </c>
      <c r="M29" s="14">
        <f>SUMIFS('Data Repository Table'!$J:$J,'Data Repository Table'!$A:$A,'Data Repository Table'!$A$3,'Data Repository Table'!$B:$B,'Data Repository Table'!$B$183,'Data Repository Table'!$C:$C,'Expenses Analysis'!$A$25,'Data Repository Table'!$G:$G,'Expenses Analysis'!$C$29,'Data Repository Table'!$H:$H,'Expenses Analysis'!$D$29,'Data Repository Table'!$D:$D,'Expenses Analysis'!M12)</f>
        <v>864587.94414720009</v>
      </c>
      <c r="N29" s="14">
        <f>SUMIFS('Data Repository Table'!$J:$J,'Data Repository Table'!$A:$A,'Data Repository Table'!$A$3,'Data Repository Table'!$B:$B,'Data Repository Table'!$B$183,'Data Repository Table'!$C:$C,'Expenses Analysis'!$A$25,'Data Repository Table'!$G:$G,'Expenses Analysis'!$C$29,'Data Repository Table'!$H:$H,'Expenses Analysis'!$D$29,'Data Repository Table'!$D:$D,'Expenses Analysis'!N12)</f>
        <v>788205.73592320003</v>
      </c>
      <c r="O29" s="14">
        <f>SUMIFS('Data Repository Table'!$J:$J,'Data Repository Table'!$A:$A,'Data Repository Table'!$A$3,'Data Repository Table'!$B:$B,'Data Repository Table'!$B$183,'Data Repository Table'!$C:$C,'Expenses Analysis'!$A$25,'Data Repository Table'!$G:$G,'Expenses Analysis'!$C$29,'Data Repository Table'!$H:$H,'Expenses Analysis'!$D$29,'Data Repository Table'!$D:$D,'Expenses Analysis'!O12)</f>
        <v>847106.12443520024</v>
      </c>
      <c r="P29" s="14">
        <f>SUMIFS('Data Repository Table'!$J:$J,'Data Repository Table'!$A:$A,'Data Repository Table'!$A$3,'Data Repository Table'!$B:$B,'Data Repository Table'!$B$183,'Data Repository Table'!$C:$C,'Expenses Analysis'!$A$25,'Data Repository Table'!$G:$G,'Expenses Analysis'!$C$29,'Data Repository Table'!$H:$H,'Expenses Analysis'!$D$29,'Data Repository Table'!$D:$D,'Expenses Analysis'!P12)</f>
        <v>993362.96819200017</v>
      </c>
      <c r="Q29" s="14">
        <f>SUMIFS('Data Repository Table'!$J:$J,'Data Repository Table'!$A:$A,'Data Repository Table'!$A$3,'Data Repository Table'!$B:$B,'Data Repository Table'!$B$183,'Data Repository Table'!$C:$C,'Expenses Analysis'!$A$25,'Data Repository Table'!$G:$G,'Expenses Analysis'!$C$29,'Data Repository Table'!$H:$H,'Expenses Analysis'!$D$29,'Data Repository Table'!$D:$D,'Expenses Analysis'!Q12)</f>
        <v>514489.17112320004</v>
      </c>
      <c r="R29" s="14">
        <f t="shared" si="2"/>
        <v>11461092.4195712</v>
      </c>
      <c r="S29" s="73"/>
      <c r="T29" s="73"/>
      <c r="U29" s="73"/>
      <c r="V29" s="73"/>
      <c r="W29" s="73"/>
    </row>
    <row r="30" spans="1:39" x14ac:dyDescent="0.3">
      <c r="A30" s="74" t="s">
        <v>54</v>
      </c>
      <c r="B30" s="74" t="s">
        <v>37</v>
      </c>
      <c r="C30" s="74" t="s">
        <v>45</v>
      </c>
      <c r="D30" s="74" t="s">
        <v>59</v>
      </c>
      <c r="E30" s="95"/>
      <c r="F30" s="14">
        <f>SUMIFS('Data Repository Table'!$J:$J,'Data Repository Table'!$A:$A,'Data Repository Table'!$A$3,'Data Repository Table'!$B:$B,'Data Repository Table'!$B$183,'Data Repository Table'!$C:$C,'Expenses Analysis'!$A$25,'Data Repository Table'!$G:$G,'Expenses Analysis'!$C$30,'Data Repository Table'!$H:$H,'Expenses Analysis'!$D$30,'Data Repository Table'!$D:$D,'Expenses Analysis'!F12)</f>
        <v>921103.45931519999</v>
      </c>
      <c r="G30" s="14">
        <f>SUMIFS('Data Repository Table'!$J:$J,'Data Repository Table'!$A:$A,'Data Repository Table'!$A$3,'Data Repository Table'!$B:$B,'Data Repository Table'!$B$183,'Data Repository Table'!$C:$C,'Expenses Analysis'!$A$25,'Data Repository Table'!$G:$G,'Expenses Analysis'!$C$30,'Data Repository Table'!$H:$H,'Expenses Analysis'!$D$30,'Data Repository Table'!$D:$D,'Expenses Analysis'!G12)</f>
        <v>1109663.3318399999</v>
      </c>
      <c r="H30" s="14">
        <f>SUMIFS('Data Repository Table'!$J:$J,'Data Repository Table'!$A:$A,'Data Repository Table'!$A$3,'Data Repository Table'!$B:$B,'Data Repository Table'!$B$183,'Data Repository Table'!$C:$C,'Expenses Analysis'!$A$25,'Data Repository Table'!$G:$G,'Expenses Analysis'!$C$30,'Data Repository Table'!$H:$H,'Expenses Analysis'!$D$30,'Data Repository Table'!$D:$D,'Expenses Analysis'!H12)</f>
        <v>1121528.2756608</v>
      </c>
      <c r="I30" s="14">
        <f>SUMIFS('Data Repository Table'!$J:$J,'Data Repository Table'!$A:$A,'Data Repository Table'!$A$3,'Data Repository Table'!$B:$B,'Data Repository Table'!$B$183,'Data Repository Table'!$C:$C,'Expenses Analysis'!$A$25,'Data Repository Table'!$G:$G,'Expenses Analysis'!$C$30,'Data Repository Table'!$H:$H,'Expenses Analysis'!$D$30,'Data Repository Table'!$D:$D,'Expenses Analysis'!I12)</f>
        <v>1503710.0967168</v>
      </c>
      <c r="J30" s="14">
        <f>SUMIFS('Data Repository Table'!$J:$J,'Data Repository Table'!$A:$A,'Data Repository Table'!$A$3,'Data Repository Table'!$B:$B,'Data Repository Table'!$B$183,'Data Repository Table'!$C:$C,'Expenses Analysis'!$A$25,'Data Repository Table'!$G:$G,'Expenses Analysis'!$C$30,'Data Repository Table'!$H:$H,'Expenses Analysis'!$D$30,'Data Repository Table'!$D:$D,'Expenses Analysis'!J12)</f>
        <v>1626645.7799423998</v>
      </c>
      <c r="K30" s="14">
        <f>SUMIFS('Data Repository Table'!$J:$J,'Data Repository Table'!$A:$A,'Data Repository Table'!$A$3,'Data Repository Table'!$B:$B,'Data Repository Table'!$B$183,'Data Repository Table'!$C:$C,'Expenses Analysis'!$A$25,'Data Repository Table'!$G:$G,'Expenses Analysis'!$C$30,'Data Repository Table'!$H:$H,'Expenses Analysis'!$D$30,'Data Repository Table'!$D:$D,'Expenses Analysis'!K12)</f>
        <v>831589.90225920011</v>
      </c>
      <c r="L30" s="14">
        <f>SUMIFS('Data Repository Table'!$J:$J,'Data Repository Table'!$A:$A,'Data Repository Table'!$A$3,'Data Repository Table'!$B:$B,'Data Repository Table'!$B$183,'Data Repository Table'!$C:$C,'Expenses Analysis'!$A$25,'Data Repository Table'!$G:$G,'Expenses Analysis'!$C$30,'Data Repository Table'!$H:$H,'Expenses Analysis'!$D$30,'Data Repository Table'!$D:$D,'Expenses Analysis'!L12)</f>
        <v>777531.42270720005</v>
      </c>
      <c r="M30" s="14">
        <f>SUMIFS('Data Repository Table'!$J:$J,'Data Repository Table'!$A:$A,'Data Repository Table'!$A$3,'Data Repository Table'!$B:$B,'Data Repository Table'!$B$183,'Data Repository Table'!$C:$C,'Expenses Analysis'!$A$25,'Data Repository Table'!$G:$G,'Expenses Analysis'!$C$30,'Data Repository Table'!$H:$H,'Expenses Analysis'!$D$30,'Data Repository Table'!$D:$D,'Expenses Analysis'!M12)</f>
        <v>915446.05850879999</v>
      </c>
      <c r="N30" s="14">
        <f>SUMIFS('Data Repository Table'!$J:$J,'Data Repository Table'!$A:$A,'Data Repository Table'!$A$3,'Data Repository Table'!$B:$B,'Data Repository Table'!$B$183,'Data Repository Table'!$C:$C,'Expenses Analysis'!$A$25,'Data Repository Table'!$G:$G,'Expenses Analysis'!$C$30,'Data Repository Table'!$H:$H,'Expenses Analysis'!$D$30,'Data Repository Table'!$D:$D,'Expenses Analysis'!N12)</f>
        <v>834570.77921279997</v>
      </c>
      <c r="O30" s="14">
        <f>SUMIFS('Data Repository Table'!$J:$J,'Data Repository Table'!$A:$A,'Data Repository Table'!$A$3,'Data Repository Table'!$B:$B,'Data Repository Table'!$B$183,'Data Repository Table'!$C:$C,'Expenses Analysis'!$A$25,'Data Repository Table'!$G:$G,'Expenses Analysis'!$C$30,'Data Repository Table'!$H:$H,'Expenses Analysis'!$D$30,'Data Repository Table'!$D:$D,'Expenses Analysis'!O12)</f>
        <v>896935.89646080008</v>
      </c>
      <c r="P30" s="14">
        <f>SUMIFS('Data Repository Table'!$J:$J,'Data Repository Table'!$A:$A,'Data Repository Table'!$A$3,'Data Repository Table'!$B:$B,'Data Repository Table'!$B$183,'Data Repository Table'!$C:$C,'Expenses Analysis'!$A$25,'Data Repository Table'!$G:$G,'Expenses Analysis'!$C$30,'Data Repository Table'!$H:$H,'Expenses Analysis'!$D$30,'Data Repository Table'!$D:$D,'Expenses Analysis'!P12)</f>
        <v>1051796.083968</v>
      </c>
      <c r="Q30" s="14">
        <f>SUMIFS('Data Repository Table'!$J:$J,'Data Repository Table'!$A:$A,'Data Repository Table'!$A$3,'Data Repository Table'!$B:$B,'Data Repository Table'!$B$183,'Data Repository Table'!$C:$C,'Expenses Analysis'!$A$25,'Data Repository Table'!$G:$G,'Expenses Analysis'!$C$30,'Data Repository Table'!$H:$H,'Expenses Analysis'!$D$30,'Data Repository Table'!$D:$D,'Expenses Analysis'!Q12)</f>
        <v>544753.24001279997</v>
      </c>
      <c r="R30" s="14">
        <f t="shared" si="2"/>
        <v>12135274.3266048</v>
      </c>
      <c r="S30" s="73"/>
      <c r="T30" s="73"/>
      <c r="U30" s="73"/>
      <c r="V30" s="73"/>
      <c r="W30" s="73"/>
    </row>
    <row r="31" spans="1:39" x14ac:dyDescent="0.3">
      <c r="A31" s="74" t="s">
        <v>54</v>
      </c>
      <c r="B31" s="74" t="s">
        <v>37</v>
      </c>
      <c r="C31" s="74" t="s">
        <v>45</v>
      </c>
      <c r="D31" s="74" t="s">
        <v>57</v>
      </c>
      <c r="E31" s="95"/>
      <c r="F31" s="14">
        <f>SUMIFS('Data Repository Table'!$J:$J,'Data Repository Table'!$A:$A,'Data Repository Table'!$A$3,'Data Repository Table'!$B:$B,'Data Repository Table'!$B$183,'Data Repository Table'!$C:$C,'Expenses Analysis'!$A$25,'Data Repository Table'!$G:$G,'Expenses Analysis'!$C$31,'Data Repository Table'!$H:$H,'Expenses Analysis'!$D$31,'Data Repository Table'!$D:$D,'Expenses Analysis'!F12)</f>
        <v>498931.04046240001</v>
      </c>
      <c r="G31" s="14">
        <f>SUMIFS('Data Repository Table'!$J:$J,'Data Repository Table'!$A:$A,'Data Repository Table'!$A$3,'Data Repository Table'!$B:$B,'Data Repository Table'!$B$183,'Data Repository Table'!$C:$C,'Expenses Analysis'!$A$25,'Data Repository Table'!$G:$G,'Expenses Analysis'!$C$31,'Data Repository Table'!$H:$H,'Expenses Analysis'!$D$31,'Data Repository Table'!$D:$D,'Expenses Analysis'!G12)</f>
        <v>601067.63808000006</v>
      </c>
      <c r="H31" s="14">
        <f>SUMIFS('Data Repository Table'!$J:$J,'Data Repository Table'!$A:$A,'Data Repository Table'!$A$3,'Data Repository Table'!$B:$B,'Data Repository Table'!$B$183,'Data Repository Table'!$C:$C,'Expenses Analysis'!$A$25,'Data Repository Table'!$G:$G,'Expenses Analysis'!$C$31,'Data Repository Table'!$H:$H,'Expenses Analysis'!$D$31,'Data Repository Table'!$D:$D,'Expenses Analysis'!H12)</f>
        <v>607494.48264960002</v>
      </c>
      <c r="I31" s="14">
        <f>SUMIFS('Data Repository Table'!$J:$J,'Data Repository Table'!$A:$A,'Data Repository Table'!$A$3,'Data Repository Table'!$B:$B,'Data Repository Table'!$B$183,'Data Repository Table'!$C:$C,'Expenses Analysis'!$A$25,'Data Repository Table'!$G:$G,'Expenses Analysis'!$C$31,'Data Repository Table'!$H:$H,'Expenses Analysis'!$D$31,'Data Repository Table'!$D:$D,'Expenses Analysis'!I12)</f>
        <v>814509.63572160015</v>
      </c>
      <c r="J31" s="14">
        <f>SUMIFS('Data Repository Table'!$J:$J,'Data Repository Table'!$A:$A,'Data Repository Table'!$A$3,'Data Repository Table'!$B:$B,'Data Repository Table'!$B$183,'Data Repository Table'!$C:$C,'Expenses Analysis'!$A$25,'Data Repository Table'!$G:$G,'Expenses Analysis'!$C$31,'Data Repository Table'!$H:$H,'Expenses Analysis'!$D$31,'Data Repository Table'!$D:$D,'Expenses Analysis'!J12)</f>
        <v>881099.79746879986</v>
      </c>
      <c r="K31" s="14">
        <f>SUMIFS('Data Repository Table'!$J:$J,'Data Repository Table'!$A:$A,'Data Repository Table'!$A$3,'Data Repository Table'!$B:$B,'Data Repository Table'!$B$183,'Data Repository Table'!$C:$C,'Expenses Analysis'!$A$25,'Data Repository Table'!$G:$G,'Expenses Analysis'!$C$31,'Data Repository Table'!$H:$H,'Expenses Analysis'!$D$31,'Data Repository Table'!$D:$D,'Expenses Analysis'!K12)</f>
        <v>450444.53039040015</v>
      </c>
      <c r="L31" s="14">
        <f>SUMIFS('Data Repository Table'!$J:$J,'Data Repository Table'!$A:$A,'Data Repository Table'!$A$3,'Data Repository Table'!$B:$B,'Data Repository Table'!$B$183,'Data Repository Table'!$C:$C,'Expenses Analysis'!$A$25,'Data Repository Table'!$G:$G,'Expenses Analysis'!$C$31,'Data Repository Table'!$H:$H,'Expenses Analysis'!$D$31,'Data Repository Table'!$D:$D,'Expenses Analysis'!L12)</f>
        <v>421162.85396640003</v>
      </c>
      <c r="M31" s="14">
        <f>SUMIFS('Data Repository Table'!$J:$J,'Data Repository Table'!$A:$A,'Data Repository Table'!$A$3,'Data Repository Table'!$B:$B,'Data Repository Table'!$B$183,'Data Repository Table'!$C:$C,'Expenses Analysis'!$A$25,'Data Repository Table'!$G:$G,'Expenses Analysis'!$C$31,'Data Repository Table'!$H:$H,'Expenses Analysis'!$D$31,'Data Repository Table'!$D:$D,'Expenses Analysis'!M12)</f>
        <v>495866.61502560001</v>
      </c>
      <c r="N31" s="14">
        <f>SUMIFS('Data Repository Table'!$J:$J,'Data Repository Table'!$A:$A,'Data Repository Table'!$A$3,'Data Repository Table'!$B:$B,'Data Repository Table'!$B$183,'Data Repository Table'!$C:$C,'Expenses Analysis'!$A$25,'Data Repository Table'!$G:$G,'Expenses Analysis'!$C$31,'Data Repository Table'!$H:$H,'Expenses Analysis'!$D$31,'Data Repository Table'!$D:$D,'Expenses Analysis'!N12)</f>
        <v>452059.1720736</v>
      </c>
      <c r="O31" s="14">
        <f>SUMIFS('Data Repository Table'!$J:$J,'Data Repository Table'!$A:$A,'Data Repository Table'!$A$3,'Data Repository Table'!$B:$B,'Data Repository Table'!$B$183,'Data Repository Table'!$C:$C,'Expenses Analysis'!$A$25,'Data Repository Table'!$G:$G,'Expenses Analysis'!$C$31,'Data Repository Table'!$H:$H,'Expenses Analysis'!$D$31,'Data Repository Table'!$D:$D,'Expenses Analysis'!O12)</f>
        <v>485840.2772496001</v>
      </c>
      <c r="P31" s="14">
        <f>SUMIFS('Data Repository Table'!$J:$J,'Data Repository Table'!$A:$A,'Data Repository Table'!$A$3,'Data Repository Table'!$B:$B,'Data Repository Table'!$B$183,'Data Repository Table'!$C:$C,'Expenses Analysis'!$A$25,'Data Repository Table'!$G:$G,'Expenses Analysis'!$C$31,'Data Repository Table'!$H:$H,'Expenses Analysis'!$D$31,'Data Repository Table'!$D:$D,'Expenses Analysis'!P12)</f>
        <v>569722.87881600007</v>
      </c>
      <c r="Q31" s="14">
        <f>SUMIFS('Data Repository Table'!$J:$J,'Data Repository Table'!$A:$A,'Data Repository Table'!$A$3,'Data Repository Table'!$B:$B,'Data Repository Table'!$B$183,'Data Repository Table'!$C:$C,'Expenses Analysis'!$A$25,'Data Repository Table'!$G:$G,'Expenses Analysis'!$C$31,'Data Repository Table'!$H:$H,'Expenses Analysis'!$D$31,'Data Repository Table'!$D:$D,'Expenses Analysis'!Q12)</f>
        <v>295074.67167360004</v>
      </c>
      <c r="R31" s="14">
        <f t="shared" si="2"/>
        <v>6573273.5935776001</v>
      </c>
      <c r="S31" s="73"/>
      <c r="T31" s="73"/>
      <c r="U31" s="73"/>
      <c r="V31" s="73"/>
      <c r="W31" s="73"/>
    </row>
    <row r="32" spans="1:39" ht="15" thickBot="1" x14ac:dyDescent="0.35">
      <c r="A32" s="74" t="s">
        <v>54</v>
      </c>
      <c r="B32" s="74" t="s">
        <v>37</v>
      </c>
      <c r="C32" s="74" t="s">
        <v>44</v>
      </c>
      <c r="D32" s="74" t="s">
        <v>56</v>
      </c>
      <c r="E32" s="96"/>
      <c r="F32" s="14">
        <f>SUMIFS('Data Repository Table'!$J:$J,'Data Repository Table'!$A:$A,'Data Repository Table'!$A$3,'Data Repository Table'!$B:$B,'Data Repository Table'!$B$183,'Data Repository Table'!$C:$C,'Expenses Analysis'!$A$25,'Data Repository Table'!$G:$G,'Expenses Analysis'!$C$32,'Data Repository Table'!$H:$H,'Expenses Analysis'!$D$32,'Data Repository Table'!$D:$D,'Expenses Analysis'!F12)</f>
        <v>3198275.9004000002</v>
      </c>
      <c r="G32" s="14">
        <f>SUMIFS('Data Repository Table'!$J:$J,'Data Repository Table'!$A:$A,'Data Repository Table'!$A$3,'Data Repository Table'!$B:$B,'Data Repository Table'!$B$183,'Data Repository Table'!$C:$C,'Expenses Analysis'!$A$25,'Data Repository Table'!$G:$G,'Expenses Analysis'!$C$32,'Data Repository Table'!$H:$H,'Expenses Analysis'!$D$32,'Data Repository Table'!$D:$D,'Expenses Analysis'!G12)</f>
        <v>3852997.68</v>
      </c>
      <c r="H32" s="14">
        <f>SUMIFS('Data Repository Table'!$J:$J,'Data Repository Table'!$A:$A,'Data Repository Table'!$A$3,'Data Repository Table'!$B:$B,'Data Repository Table'!$B$183,'Data Repository Table'!$C:$C,'Expenses Analysis'!$A$25,'Data Repository Table'!$G:$G,'Expenses Analysis'!$C$32,'Data Repository Table'!$H:$H,'Expenses Analysis'!$D$32,'Data Repository Table'!$D:$D,'Expenses Analysis'!H12)</f>
        <v>3894195.4016000004</v>
      </c>
      <c r="I32" s="14">
        <f>SUMIFS('Data Repository Table'!$J:$J,'Data Repository Table'!$A:$A,'Data Repository Table'!$A$3,'Data Repository Table'!$B:$B,'Data Repository Table'!$B$183,'Data Repository Table'!$C:$C,'Expenses Analysis'!$A$25,'Data Repository Table'!$G:$G,'Expenses Analysis'!$C$32,'Data Repository Table'!$H:$H,'Expenses Analysis'!$D$32,'Data Repository Table'!$D:$D,'Expenses Analysis'!I12)</f>
        <v>5221215.6136000007</v>
      </c>
      <c r="J32" s="14">
        <f>SUMIFS('Data Repository Table'!$J:$J,'Data Repository Table'!$A:$A,'Data Repository Table'!$A$3,'Data Repository Table'!$B:$B,'Data Repository Table'!$B$183,'Data Repository Table'!$C:$C,'Expenses Analysis'!$A$25,'Data Repository Table'!$G:$G,'Expenses Analysis'!$C$32,'Data Repository Table'!$H:$H,'Expenses Analysis'!$D$32,'Data Repository Table'!$D:$D,'Expenses Analysis'!J12)</f>
        <v>5648075.6247999994</v>
      </c>
      <c r="K32" s="14">
        <f>SUMIFS('Data Repository Table'!$J:$J,'Data Repository Table'!$A:$A,'Data Repository Table'!$A$3,'Data Repository Table'!$B:$B,'Data Repository Table'!$B$183,'Data Repository Table'!$C:$C,'Expenses Analysis'!$A$25,'Data Repository Table'!$G:$G,'Expenses Analysis'!$C$32,'Data Repository Table'!$H:$H,'Expenses Analysis'!$D$32,'Data Repository Table'!$D:$D,'Expenses Analysis'!K12)</f>
        <v>2887464.9384000008</v>
      </c>
      <c r="L32" s="14">
        <f>SUMIFS('Data Repository Table'!$J:$J,'Data Repository Table'!$A:$A,'Data Repository Table'!$A$3,'Data Repository Table'!$B:$B,'Data Repository Table'!$B$183,'Data Repository Table'!$C:$C,'Expenses Analysis'!$A$25,'Data Repository Table'!$G:$G,'Expenses Analysis'!$C$32,'Data Repository Table'!$H:$H,'Expenses Analysis'!$D$32,'Data Repository Table'!$D:$D,'Expenses Analysis'!L12)</f>
        <v>2699761.8844000003</v>
      </c>
      <c r="M32" s="14">
        <f>SUMIFS('Data Repository Table'!$J:$J,'Data Repository Table'!$A:$A,'Data Repository Table'!$A$3,'Data Repository Table'!$B:$B,'Data Repository Table'!$B$183,'Data Repository Table'!$C:$C,'Expenses Analysis'!$A$25,'Data Repository Table'!$G:$G,'Expenses Analysis'!$C$32,'Data Repository Table'!$H:$H,'Expenses Analysis'!$D$32,'Data Repository Table'!$D:$D,'Expenses Analysis'!M12)</f>
        <v>3178632.1476000003</v>
      </c>
      <c r="N32" s="14">
        <f>SUMIFS('Data Repository Table'!$J:$J,'Data Repository Table'!$A:$A,'Data Repository Table'!$A$3,'Data Repository Table'!$B:$B,'Data Repository Table'!$B$183,'Data Repository Table'!$C:$C,'Expenses Analysis'!$A$25,'Data Repository Table'!$G:$G,'Expenses Analysis'!$C$32,'Data Repository Table'!$H:$H,'Expenses Analysis'!$D$32,'Data Repository Table'!$D:$D,'Expenses Analysis'!N12)</f>
        <v>2897815.2056</v>
      </c>
      <c r="O32" s="14">
        <f>SUMIFS('Data Repository Table'!$J:$J,'Data Repository Table'!$A:$A,'Data Repository Table'!$A$3,'Data Repository Table'!$B:$B,'Data Repository Table'!$B$183,'Data Repository Table'!$C:$C,'Expenses Analysis'!$A$25,'Data Repository Table'!$G:$G,'Expenses Analysis'!$C$32,'Data Repository Table'!$H:$H,'Expenses Analysis'!$D$32,'Data Repository Table'!$D:$D,'Expenses Analysis'!O12)</f>
        <v>3114360.7516000005</v>
      </c>
      <c r="P32" s="14">
        <f>SUMIFS('Data Repository Table'!$J:$J,'Data Repository Table'!$A:$A,'Data Repository Table'!$A$3,'Data Repository Table'!$B:$B,'Data Repository Table'!$B$183,'Data Repository Table'!$C:$C,'Expenses Analysis'!$A$25,'Data Repository Table'!$G:$G,'Expenses Analysis'!$C$32,'Data Repository Table'!$H:$H,'Expenses Analysis'!$D$32,'Data Repository Table'!$D:$D,'Expenses Analysis'!P12)</f>
        <v>3652069.7360000005</v>
      </c>
      <c r="Q32" s="14">
        <f>SUMIFS('Data Repository Table'!$J:$J,'Data Repository Table'!$A:$A,'Data Repository Table'!$A$3,'Data Repository Table'!$B:$B,'Data Repository Table'!$B$183,'Data Repository Table'!$C:$C,'Expenses Analysis'!$A$25,'Data Repository Table'!$G:$G,'Expenses Analysis'!$C$32,'Data Repository Table'!$H:$H,'Expenses Analysis'!$D$32,'Data Repository Table'!$D:$D,'Expenses Analysis'!Q12)</f>
        <v>1891504.3056000001</v>
      </c>
      <c r="R32" s="14">
        <f t="shared" si="2"/>
        <v>42136369.189600006</v>
      </c>
      <c r="S32" s="73"/>
      <c r="T32" s="73"/>
      <c r="U32" s="73"/>
      <c r="V32" s="73"/>
      <c r="W32" s="73"/>
    </row>
    <row r="33" spans="1:23" s="102" customFormat="1" ht="15.6" thickTop="1" thickBot="1" x14ac:dyDescent="0.35">
      <c r="A33" s="116"/>
      <c r="B33" s="116"/>
      <c r="C33" s="116"/>
      <c r="D33" s="100" t="s">
        <v>94</v>
      </c>
      <c r="E33" s="116"/>
      <c r="F33" s="160">
        <f>SUM(F25:F32)</f>
        <v>11339551.170386208</v>
      </c>
      <c r="G33" s="160">
        <f t="shared" ref="G33:Q33" si="3">SUM(G25:G32)</f>
        <v>13660880.3343936</v>
      </c>
      <c r="H33" s="160">
        <f t="shared" si="3"/>
        <v>13806947.680280834</v>
      </c>
      <c r="I33" s="160">
        <f t="shared" si="3"/>
        <v>18511924.382331077</v>
      </c>
      <c r="J33" s="160">
        <f t="shared" si="3"/>
        <v>20025365.089240894</v>
      </c>
      <c r="K33" s="160">
        <f>SUM(K25:K32)</f>
        <v>12958942.643539203</v>
      </c>
      <c r="L33" s="160">
        <f t="shared" si="3"/>
        <v>13987466.323076401</v>
      </c>
      <c r="M33" s="160">
        <f t="shared" si="3"/>
        <v>16468493.156715602</v>
      </c>
      <c r="N33" s="160">
        <f t="shared" si="3"/>
        <v>15013580.580213603</v>
      </c>
      <c r="O33" s="160">
        <f t="shared" si="3"/>
        <v>16135503.054039603</v>
      </c>
      <c r="P33" s="160">
        <f t="shared" si="3"/>
        <v>18921373.302216005</v>
      </c>
      <c r="Q33" s="160">
        <f t="shared" si="3"/>
        <v>8489071.3235327993</v>
      </c>
      <c r="R33" s="160">
        <f>SUM(R25:R32)</f>
        <v>179319099.03996587</v>
      </c>
      <c r="S33" s="101"/>
      <c r="T33" s="101"/>
      <c r="U33" s="101"/>
      <c r="V33" s="101"/>
      <c r="W33" s="101"/>
    </row>
    <row r="34" spans="1:23" ht="15" thickTop="1" x14ac:dyDescent="0.3">
      <c r="A34" s="81"/>
      <c r="B34" s="81"/>
      <c r="C34" s="81"/>
      <c r="D34" s="81"/>
      <c r="E34" s="81"/>
      <c r="F34" s="97"/>
      <c r="G34" s="97"/>
      <c r="H34" s="97"/>
      <c r="I34" s="97"/>
      <c r="J34" s="97"/>
      <c r="K34" s="97"/>
      <c r="L34" s="97"/>
      <c r="M34" s="97"/>
      <c r="N34" s="97"/>
      <c r="O34" s="97"/>
      <c r="P34" s="97"/>
      <c r="Q34" s="97"/>
      <c r="R34" s="93" t="s">
        <v>94</v>
      </c>
      <c r="S34" s="78"/>
      <c r="T34" s="78"/>
      <c r="U34" s="78"/>
      <c r="V34" s="78"/>
      <c r="W34" s="78"/>
    </row>
    <row r="35" spans="1:23" x14ac:dyDescent="0.3">
      <c r="A35" s="74" t="s">
        <v>53</v>
      </c>
      <c r="B35" s="74" t="s">
        <v>37</v>
      </c>
      <c r="C35" s="74" t="s">
        <v>46</v>
      </c>
      <c r="D35" s="74" t="s">
        <v>55</v>
      </c>
      <c r="E35" s="95"/>
      <c r="F35" s="14">
        <f>SUMIFS('Data Repository Table'!$J:$J,'Data Repository Table'!$A:$A,'Data Repository Table'!$A$3,'Data Repository Table'!$B:$B,'Data Repository Table'!$B$183,'Data Repository Table'!$C:$C,'Expenses Analysis'!$A$35,'Data Repository Table'!$G:$G,'Expenses Analysis'!$C$35,'Data Repository Table'!$H:$H,'Expenses Analysis'!$D$35,'Data Repository Table'!$D:$D,'Expenses Analysis'!F12)</f>
        <v>1625596.3356633</v>
      </c>
      <c r="G35" s="14">
        <f>SUMIFS('Data Repository Table'!$J:$J,'Data Repository Table'!$A:$A,'Data Repository Table'!$A$3,'Data Repository Table'!$B:$B,'Data Repository Table'!$B$183,'Data Repository Table'!$C:$C,'Expenses Analysis'!$A$35,'Data Repository Table'!$G:$G,'Expenses Analysis'!$C$35,'Data Repository Table'!$H:$H,'Expenses Analysis'!$D$35,'Data Repository Table'!$D:$D,'Expenses Analysis'!G12)</f>
        <v>1295067.8472731998</v>
      </c>
      <c r="H35" s="14">
        <f>SUMIFS('Data Repository Table'!$J:$J,'Data Repository Table'!$A:$A,'Data Repository Table'!$A$3,'Data Repository Table'!$B:$B,'Data Repository Table'!$B$183,'Data Repository Table'!$C:$C,'Expenses Analysis'!$A$35,'Data Repository Table'!$G:$G,'Expenses Analysis'!$C$35,'Data Repository Table'!$H:$H,'Expenses Analysis'!$D$35,'Data Repository Table'!$D:$D,'Expenses Analysis'!H12)</f>
        <v>1750624.8818057997</v>
      </c>
      <c r="I35" s="14">
        <f>SUMIFS('Data Repository Table'!$J:$J,'Data Repository Table'!$A:$A,'Data Repository Table'!$A$3,'Data Repository Table'!$B:$B,'Data Repository Table'!$B$183,'Data Repository Table'!$C:$C,'Expenses Analysis'!$A$35,'Data Repository Table'!$G:$G,'Expenses Analysis'!$C$35,'Data Repository Table'!$H:$H,'Expenses Analysis'!$D$35,'Data Repository Table'!$D:$D,'Expenses Analysis'!I12)</f>
        <v>1472529.3869285996</v>
      </c>
      <c r="J35" s="14">
        <f>SUMIFS('Data Repository Table'!$J:$J,'Data Repository Table'!$A:$A,'Data Repository Table'!$A$3,'Data Repository Table'!$B:$B,'Data Repository Table'!$B$183,'Data Repository Table'!$C:$C,'Expenses Analysis'!$A$35,'Data Repository Table'!$G:$G,'Expenses Analysis'!$C$35,'Data Repository Table'!$H:$H,'Expenses Analysis'!$D$35,'Data Repository Table'!$D:$D,'Expenses Analysis'!J12)</f>
        <v>1252200.4923928501</v>
      </c>
      <c r="K35" s="14">
        <f>SUMIFS('Data Repository Table'!$J:$J,'Data Repository Table'!$A:$A,'Data Repository Table'!$A$3,'Data Repository Table'!$B:$B,'Data Repository Table'!$B$183,'Data Repository Table'!$C:$C,'Expenses Analysis'!$A$35,'Data Repository Table'!$G:$G,'Expenses Analysis'!$C$35,'Data Repository Table'!$H:$H,'Expenses Analysis'!$D$35,'Data Repository Table'!$D:$D,'Expenses Analysis'!K12)</f>
        <v>1406782.6738875001</v>
      </c>
      <c r="L35" s="14">
        <f>SUMIFS('Data Repository Table'!$J:$J,'Data Repository Table'!$A:$A,'Data Repository Table'!$A$3,'Data Repository Table'!$B:$B,'Data Repository Table'!$B$183,'Data Repository Table'!$C:$C,'Expenses Analysis'!$A$35,'Data Repository Table'!$G:$G,'Expenses Analysis'!$C$35,'Data Repository Table'!$H:$H,'Expenses Analysis'!$D$35,'Data Repository Table'!$D:$D,'Expenses Analysis'!L12)</f>
        <v>1877449.5046125001</v>
      </c>
      <c r="M35" s="14">
        <f>SUMIFS('Data Repository Table'!$J:$J,'Data Repository Table'!$A:$A,'Data Repository Table'!$A$3,'Data Repository Table'!$B:$B,'Data Repository Table'!$B$183,'Data Repository Table'!$C:$C,'Expenses Analysis'!$A$35,'Data Repository Table'!$G:$G,'Expenses Analysis'!$C$35,'Data Repository Table'!$H:$H,'Expenses Analysis'!$D$35,'Data Repository Table'!$D:$D,'Expenses Analysis'!M12)</f>
        <v>1912219.1750437501</v>
      </c>
      <c r="N35" s="14">
        <f>SUMIFS('Data Repository Table'!$J:$J,'Data Repository Table'!$A:$A,'Data Repository Table'!$A$3,'Data Repository Table'!$B:$B,'Data Repository Table'!$B$183,'Data Repository Table'!$C:$C,'Expenses Analysis'!$A$35,'Data Repository Table'!$G:$G,'Expenses Analysis'!$C$35,'Data Repository Table'!$H:$H,'Expenses Analysis'!$D$35,'Data Repository Table'!$D:$D,'Expenses Analysis'!N12)</f>
        <v>2266625.1980531253</v>
      </c>
      <c r="O35" s="14">
        <f>SUMIFS('Data Repository Table'!$J:$J,'Data Repository Table'!$A:$A,'Data Repository Table'!$A$3,'Data Repository Table'!$B:$B,'Data Repository Table'!$B$183,'Data Repository Table'!$C:$C,'Expenses Analysis'!$A$35,'Data Repository Table'!$G:$G,'Expenses Analysis'!$C$35,'Data Repository Table'!$H:$H,'Expenses Analysis'!$D$35,'Data Repository Table'!$D:$D,'Expenses Analysis'!O12)</f>
        <v>2234200.5744250002</v>
      </c>
      <c r="P35" s="14">
        <f>SUMIFS('Data Repository Table'!$J:$J,'Data Repository Table'!$A:$A,'Data Repository Table'!$A$3,'Data Repository Table'!$B:$B,'Data Repository Table'!$B$183,'Data Repository Table'!$C:$C,'Expenses Analysis'!$A$35,'Data Repository Table'!$G:$G,'Expenses Analysis'!$C$35,'Data Repository Table'!$H:$H,'Expenses Analysis'!$D$35,'Data Repository Table'!$D:$D,'Expenses Analysis'!P12)</f>
        <v>2593715.6428375002</v>
      </c>
      <c r="Q35" s="14">
        <f>SUMIFS('Data Repository Table'!$J:$J,'Data Repository Table'!$A:$A,'Data Repository Table'!$A$3,'Data Repository Table'!$B:$B,'Data Repository Table'!$B$183,'Data Repository Table'!$C:$C,'Expenses Analysis'!$A$35,'Data Repository Table'!$G:$G,'Expenses Analysis'!$C$35,'Data Repository Table'!$H:$H,'Expenses Analysis'!$D$35,'Data Repository Table'!$D:$D,'Expenses Analysis'!Q12)</f>
        <v>2274807.7859325004</v>
      </c>
      <c r="R35" s="14">
        <f>SUM(F35:Q35)</f>
        <v>21961819.498855624</v>
      </c>
      <c r="S35" s="73"/>
      <c r="T35" s="73"/>
      <c r="U35" s="73"/>
      <c r="V35" s="73"/>
      <c r="W35" s="73"/>
    </row>
    <row r="36" spans="1:23" x14ac:dyDescent="0.3">
      <c r="A36" s="74" t="s">
        <v>53</v>
      </c>
      <c r="B36" s="74" t="s">
        <v>37</v>
      </c>
      <c r="C36" s="74" t="s">
        <v>47</v>
      </c>
      <c r="D36" s="74" t="s">
        <v>62</v>
      </c>
      <c r="E36" s="95"/>
      <c r="F36" s="14">
        <f>SUMIFS('Data Repository Table'!$J:$J,'Data Repository Table'!$A:$A,'Data Repository Table'!$A$3,'Data Repository Table'!$B:$B,'Data Repository Table'!$B$183,'Data Repository Table'!$C:$C,'Expenses Analysis'!$A$35,'Data Repository Table'!$G:$G,'Expenses Analysis'!$C$36,'Data Repository Table'!$H:$H,'Expenses Analysis'!$D$36,'Data Repository Table'!$D:$D,'Expenses Analysis'!F12)</f>
        <v>895736.75638589996</v>
      </c>
      <c r="G36" s="14">
        <f>SUMIFS('Data Repository Table'!$J:$J,'Data Repository Table'!$A:$A,'Data Repository Table'!$A$3,'Data Repository Table'!$B:$B,'Data Repository Table'!$B$183,'Data Repository Table'!$C:$C,'Expenses Analysis'!$A$35,'Data Repository Table'!$G:$G,'Expenses Analysis'!$C$36,'Data Repository Table'!$H:$H,'Expenses Analysis'!$D$36,'Data Repository Table'!$D:$D,'Expenses Analysis'!G12)</f>
        <v>713608.81380359991</v>
      </c>
      <c r="H36" s="14">
        <f>SUMIFS('Data Repository Table'!$J:$J,'Data Repository Table'!$A:$A,'Data Repository Table'!$A$3,'Data Repository Table'!$B:$B,'Data Repository Table'!$B$183,'Data Repository Table'!$C:$C,'Expenses Analysis'!$A$35,'Data Repository Table'!$G:$G,'Expenses Analysis'!$C$36,'Data Repository Table'!$H:$H,'Expenses Analysis'!$D$36,'Data Repository Table'!$D:$D,'Expenses Analysis'!H12)</f>
        <v>964630.03691340005</v>
      </c>
      <c r="I36" s="14">
        <f>SUMIFS('Data Repository Table'!$J:$J,'Data Repository Table'!$A:$A,'Data Repository Table'!$A$3,'Data Repository Table'!$B:$B,'Data Repository Table'!$B$183,'Data Repository Table'!$C:$C,'Expenses Analysis'!$A$35,'Data Repository Table'!$G:$G,'Expenses Analysis'!$C$36,'Data Repository Table'!$H:$H,'Expenses Analysis'!$D$36,'Data Repository Table'!$D:$D,'Expenses Analysis'!I12)</f>
        <v>811393.74381779996</v>
      </c>
      <c r="J36" s="14">
        <f>SUMIFS('Data Repository Table'!$J:$J,'Data Repository Table'!$A:$A,'Data Repository Table'!$A$3,'Data Repository Table'!$B:$B,'Data Repository Table'!$B$183,'Data Repository Table'!$C:$C,'Expenses Analysis'!$A$35,'Data Repository Table'!$G:$G,'Expenses Analysis'!$C$36,'Data Repository Table'!$H:$H,'Expenses Analysis'!$D$36,'Data Repository Table'!$D:$D,'Expenses Analysis'!J12)</f>
        <v>689988.02642055007</v>
      </c>
      <c r="K36" s="14">
        <f>SUMIFS('Data Repository Table'!$J:$J,'Data Repository Table'!$A:$A,'Data Repository Table'!$A$3,'Data Repository Table'!$B:$B,'Data Repository Table'!$B$183,'Data Repository Table'!$C:$C,'Expenses Analysis'!$A$35,'Data Repository Table'!$G:$G,'Expenses Analysis'!$C$36,'Data Repository Table'!$H:$H,'Expenses Analysis'!$D$36,'Data Repository Table'!$D:$D,'Expenses Analysis'!K12)</f>
        <v>775165.96316250006</v>
      </c>
      <c r="L36" s="14">
        <f>SUMIFS('Data Repository Table'!$J:$J,'Data Repository Table'!$A:$A,'Data Repository Table'!$A$3,'Data Repository Table'!$B:$B,'Data Repository Table'!$B$183,'Data Repository Table'!$C:$C,'Expenses Analysis'!$A$35,'Data Repository Table'!$G:$G,'Expenses Analysis'!$C$36,'Data Repository Table'!$H:$H,'Expenses Analysis'!$D$36,'Data Repository Table'!$D:$D,'Expenses Analysis'!L12)</f>
        <v>1034512.9923375</v>
      </c>
      <c r="M36" s="14">
        <f>SUMIFS('Data Repository Table'!$J:$J,'Data Repository Table'!$A:$A,'Data Repository Table'!$A$3,'Data Repository Table'!$B:$B,'Data Repository Table'!$B$183,'Data Repository Table'!$C:$C,'Expenses Analysis'!$A$35,'Data Repository Table'!$G:$G,'Expenses Analysis'!$C$36,'Data Repository Table'!$H:$H,'Expenses Analysis'!$D$36,'Data Repository Table'!$D:$D,'Expenses Analysis'!M12)</f>
        <v>888365.66788124992</v>
      </c>
      <c r="N36" s="14">
        <f>SUMIFS('Data Repository Table'!$J:$J,'Data Repository Table'!$A:$A,'Data Repository Table'!$A$3,'Data Repository Table'!$B:$B,'Data Repository Table'!$B$183,'Data Repository Table'!$C:$C,'Expenses Analysis'!$A$35,'Data Repository Table'!$G:$G,'Expenses Analysis'!$C$36,'Data Repository Table'!$H:$H,'Expenses Analysis'!$D$36,'Data Repository Table'!$D:$D,'Expenses Analysis'!N12)</f>
        <v>1248956.7417843752</v>
      </c>
      <c r="O36" s="14">
        <f>SUMIFS('Data Repository Table'!$J:$J,'Data Repository Table'!$A:$A,'Data Repository Table'!$A$3,'Data Repository Table'!$B:$B,'Data Repository Table'!$B$183,'Data Repository Table'!$C:$C,'Expenses Analysis'!$A$35,'Data Repository Table'!$G:$G,'Expenses Analysis'!$C$36,'Data Repository Table'!$H:$H,'Expenses Analysis'!$D$36,'Data Repository Table'!$D:$D,'Expenses Analysis'!O12)</f>
        <v>680069.70427499991</v>
      </c>
      <c r="P36" s="14">
        <f>SUMIFS('Data Repository Table'!$J:$J,'Data Repository Table'!$A:$A,'Data Repository Table'!$A$3,'Data Repository Table'!$B:$B,'Data Repository Table'!$B$183,'Data Repository Table'!$C:$C,'Expenses Analysis'!$A$35,'Data Repository Table'!$G:$G,'Expenses Analysis'!$C$36,'Data Repository Table'!$H:$H,'Expenses Analysis'!$D$36,'Data Repository Table'!$D:$D,'Expenses Analysis'!P12)</f>
        <v>878169.84401249979</v>
      </c>
      <c r="Q36" s="14">
        <f>SUMIFS('Data Repository Table'!$J:$J,'Data Repository Table'!$A:$A,'Data Repository Table'!$A$3,'Data Repository Table'!$B:$B,'Data Repository Table'!$B$183,'Data Repository Table'!$C:$C,'Expenses Analysis'!$A$35,'Data Repository Table'!$G:$G,'Expenses Analysis'!$C$36,'Data Repository Table'!$H:$H,'Expenses Analysis'!$D$36,'Data Repository Table'!$D:$D,'Expenses Analysis'!Q12)</f>
        <v>1253465.5146975003</v>
      </c>
      <c r="R36" s="14">
        <f t="shared" ref="R36:R42" si="4">SUM(F36:Q36)</f>
        <v>10834063.805491872</v>
      </c>
      <c r="S36" s="73"/>
      <c r="T36" s="73"/>
      <c r="U36" s="73"/>
      <c r="V36" s="73"/>
      <c r="W36" s="73"/>
    </row>
    <row r="37" spans="1:23" x14ac:dyDescent="0.3">
      <c r="A37" s="74" t="s">
        <v>53</v>
      </c>
      <c r="B37" s="74" t="s">
        <v>37</v>
      </c>
      <c r="C37" s="74" t="s">
        <v>47</v>
      </c>
      <c r="D37" s="74" t="s">
        <v>61</v>
      </c>
      <c r="E37" s="95"/>
      <c r="F37" s="14">
        <f>SUMIFS('Data Repository Table'!$J:$J,'Data Repository Table'!$A:$A,'Data Repository Table'!$A$3,'Data Repository Table'!$B:$B,'Data Repository Table'!$B$183,'Data Repository Table'!$C:$C,'Expenses Analysis'!$A$35,'Data Repository Table'!$G:$G,'Expenses Analysis'!$C$37,'Data Repository Table'!$H:$H,'Expenses Analysis'!$D$37,'Data Repository Table'!$D:$D,'Expenses Analysis'!F12)</f>
        <v>829385.88554250007</v>
      </c>
      <c r="G37" s="14">
        <f>SUMIFS('Data Repository Table'!$J:$J,'Data Repository Table'!$A:$A,'Data Repository Table'!$A$3,'Data Repository Table'!$B:$B,'Data Repository Table'!$B$183,'Data Repository Table'!$C:$C,'Expenses Analysis'!$A$35,'Data Repository Table'!$G:$G,'Expenses Analysis'!$C$37,'Data Repository Table'!$H:$H,'Expenses Analysis'!$D$37,'Data Repository Table'!$D:$D,'Expenses Analysis'!G12)</f>
        <v>660748.90166999993</v>
      </c>
      <c r="H37" s="14">
        <f>SUMIFS('Data Repository Table'!$J:$J,'Data Repository Table'!$A:$A,'Data Repository Table'!$A$3,'Data Repository Table'!$B:$B,'Data Repository Table'!$B$183,'Data Repository Table'!$C:$C,'Expenses Analysis'!$A$35,'Data Repository Table'!$G:$G,'Expenses Analysis'!$C$37,'Data Repository Table'!$H:$H,'Expenses Analysis'!$D$37,'Data Repository Table'!$D:$D,'Expenses Analysis'!H12)</f>
        <v>893175.96010499995</v>
      </c>
      <c r="I37" s="14">
        <f>SUMIFS('Data Repository Table'!$J:$J,'Data Repository Table'!$A:$A,'Data Repository Table'!$A$3,'Data Repository Table'!$B:$B,'Data Repository Table'!$B$183,'Data Repository Table'!$C:$C,'Expenses Analysis'!$A$35,'Data Repository Table'!$G:$G,'Expenses Analysis'!$C$37,'Data Repository Table'!$H:$H,'Expenses Analysis'!$D$37,'Data Repository Table'!$D:$D,'Expenses Analysis'!I12)</f>
        <v>751290.50353499991</v>
      </c>
      <c r="J37" s="14">
        <f>SUMIFS('Data Repository Table'!$J:$J,'Data Repository Table'!$A:$A,'Data Repository Table'!$A$3,'Data Repository Table'!$B:$B,'Data Repository Table'!$B$183,'Data Repository Table'!$C:$C,'Expenses Analysis'!$A$35,'Data Repository Table'!$G:$G,'Expenses Analysis'!$C$37,'Data Repository Table'!$H:$H,'Expenses Analysis'!$D$37,'Data Repository Table'!$D:$D,'Expenses Analysis'!J12)</f>
        <v>638877.80224125006</v>
      </c>
      <c r="K37" s="14">
        <f>SUMIFS('Data Repository Table'!$J:$J,'Data Repository Table'!$A:$A,'Data Repository Table'!$A$3,'Data Repository Table'!$B:$B,'Data Repository Table'!$B$183,'Data Repository Table'!$C:$C,'Expenses Analysis'!$A$35,'Data Repository Table'!$G:$G,'Expenses Analysis'!$C$37,'Data Repository Table'!$H:$H,'Expenses Analysis'!$D$37,'Data Repository Table'!$D:$D,'Expenses Analysis'!K12)</f>
        <v>717746.26218750002</v>
      </c>
      <c r="L37" s="14">
        <f>SUMIFS('Data Repository Table'!$J:$J,'Data Repository Table'!$A:$A,'Data Repository Table'!$A$3,'Data Repository Table'!$B:$B,'Data Repository Table'!$B$183,'Data Repository Table'!$C:$C,'Expenses Analysis'!$A$35,'Data Repository Table'!$G:$G,'Expenses Analysis'!$C$37,'Data Repository Table'!$H:$H,'Expenses Analysis'!$D$37,'Data Repository Table'!$D:$D,'Expenses Analysis'!L12)</f>
        <v>957882.40031249996</v>
      </c>
      <c r="M37" s="14">
        <f>SUMIFS('Data Repository Table'!$J:$J,'Data Repository Table'!$A:$A,'Data Repository Table'!$A$3,'Data Repository Table'!$B:$B,'Data Repository Table'!$B$183,'Data Repository Table'!$C:$C,'Expenses Analysis'!$A$35,'Data Repository Table'!$G:$G,'Expenses Analysis'!$C$37,'Data Repository Table'!$H:$H,'Expenses Analysis'!$D$37,'Data Repository Table'!$D:$D,'Expenses Analysis'!M12)</f>
        <v>822560.80359374988</v>
      </c>
      <c r="N37" s="14">
        <f>SUMIFS('Data Repository Table'!$J:$J,'Data Repository Table'!$A:$A,'Data Repository Table'!$A$3,'Data Repository Table'!$B:$B,'Data Repository Table'!$B$183,'Data Repository Table'!$C:$C,'Expenses Analysis'!$A$35,'Data Repository Table'!$G:$G,'Expenses Analysis'!$C$37,'Data Repository Table'!$H:$H,'Expenses Analysis'!$D$37,'Data Repository Table'!$D:$D,'Expenses Analysis'!N12)</f>
        <v>1156441.4275781249</v>
      </c>
      <c r="O37" s="14">
        <f>SUMIFS('Data Repository Table'!$J:$J,'Data Repository Table'!$A:$A,'Data Repository Table'!$A$3,'Data Repository Table'!$B:$B,'Data Repository Table'!$B$183,'Data Repository Table'!$C:$C,'Expenses Analysis'!$A$35,'Data Repository Table'!$G:$G,'Expenses Analysis'!$C$37,'Data Repository Table'!$H:$H,'Expenses Analysis'!$D$37,'Data Repository Table'!$D:$D,'Expenses Analysis'!O12)</f>
        <v>629694.17062500003</v>
      </c>
      <c r="P37" s="14">
        <f>SUMIFS('Data Repository Table'!$J:$J,'Data Repository Table'!$A:$A,'Data Repository Table'!$A$3,'Data Repository Table'!$B:$B,'Data Repository Table'!$B$183,'Data Repository Table'!$C:$C,'Expenses Analysis'!$A$35,'Data Repository Table'!$G:$G,'Expenses Analysis'!$C$37,'Data Repository Table'!$H:$H,'Expenses Analysis'!$D$37,'Data Repository Table'!$D:$D,'Expenses Analysis'!P12)</f>
        <v>813120.22593749978</v>
      </c>
      <c r="Q37" s="14">
        <f>SUMIFS('Data Repository Table'!$J:$J,'Data Repository Table'!$A:$A,'Data Repository Table'!$A$3,'Data Repository Table'!$B:$B,'Data Repository Table'!$B$183,'Data Repository Table'!$C:$C,'Expenses Analysis'!$A$35,'Data Repository Table'!$G:$G,'Expenses Analysis'!$C$37,'Data Repository Table'!$H:$H,'Expenses Analysis'!$D$37,'Data Repository Table'!$D:$D,'Expenses Analysis'!Q12)</f>
        <v>1160616.2173125001</v>
      </c>
      <c r="R37" s="14">
        <f t="shared" si="4"/>
        <v>10031540.560640626</v>
      </c>
      <c r="S37" s="73"/>
      <c r="T37" s="73"/>
      <c r="U37" s="73"/>
      <c r="V37" s="73"/>
      <c r="W37" s="73"/>
    </row>
    <row r="38" spans="1:23" x14ac:dyDescent="0.3">
      <c r="A38" s="74" t="s">
        <v>53</v>
      </c>
      <c r="B38" s="74" t="s">
        <v>37</v>
      </c>
      <c r="C38" s="74" t="s">
        <v>45</v>
      </c>
      <c r="D38" s="74" t="s">
        <v>58</v>
      </c>
      <c r="E38" s="95"/>
      <c r="F38" s="14">
        <f>SUMIFS('Data Repository Table'!$J:$J,'Data Repository Table'!$A:$A,'Data Repository Table'!$A$3,'Data Repository Table'!$B:$B,'Data Repository Table'!$B$183,'Data Repository Table'!$C:$C,'Expenses Analysis'!$A$35,'Data Repository Table'!$G:$G,'Expenses Analysis'!$C$38,'Data Repository Table'!$H:$H,'Expenses Analysis'!$D$38,'Data Repository Table'!$D:$D,'Expenses Analysis'!F12)</f>
        <v>716589.40510871995</v>
      </c>
      <c r="G38" s="14">
        <f>SUMIFS('Data Repository Table'!$J:$J,'Data Repository Table'!$A:$A,'Data Repository Table'!$A$3,'Data Repository Table'!$B:$B,'Data Repository Table'!$B$183,'Data Repository Table'!$C:$C,'Expenses Analysis'!$A$35,'Data Repository Table'!$G:$G,'Expenses Analysis'!$C$38,'Data Repository Table'!$H:$H,'Expenses Analysis'!$D$38,'Data Repository Table'!$D:$D,'Expenses Analysis'!G12)</f>
        <v>570887.05104287993</v>
      </c>
      <c r="H38" s="14">
        <f>SUMIFS('Data Repository Table'!$J:$J,'Data Repository Table'!$A:$A,'Data Repository Table'!$A$3,'Data Repository Table'!$B:$B,'Data Repository Table'!$B$183,'Data Repository Table'!$C:$C,'Expenses Analysis'!$A$35,'Data Repository Table'!$G:$G,'Expenses Analysis'!$C$38,'Data Repository Table'!$H:$H,'Expenses Analysis'!$D$38,'Data Repository Table'!$D:$D,'Expenses Analysis'!H12)</f>
        <v>771704.02953071985</v>
      </c>
      <c r="I38" s="14">
        <f>SUMIFS('Data Repository Table'!$J:$J,'Data Repository Table'!$A:$A,'Data Repository Table'!$A$3,'Data Repository Table'!$B:$B,'Data Repository Table'!$B$183,'Data Repository Table'!$C:$C,'Expenses Analysis'!$A$35,'Data Repository Table'!$G:$G,'Expenses Analysis'!$C$38,'Data Repository Table'!$H:$H,'Expenses Analysis'!$D$38,'Data Repository Table'!$D:$D,'Expenses Analysis'!I12)</f>
        <v>649114.99505423987</v>
      </c>
      <c r="J38" s="14">
        <f>SUMIFS('Data Repository Table'!$J:$J,'Data Repository Table'!$A:$A,'Data Repository Table'!$A$3,'Data Repository Table'!$B:$B,'Data Repository Table'!$B$183,'Data Repository Table'!$C:$C,'Expenses Analysis'!$A$35,'Data Repository Table'!$G:$G,'Expenses Analysis'!$C$38,'Data Repository Table'!$H:$H,'Expenses Analysis'!$D$38,'Data Repository Table'!$D:$D,'Expenses Analysis'!J12)</f>
        <v>551990.42113644001</v>
      </c>
      <c r="K38" s="14">
        <f>SUMIFS('Data Repository Table'!$J:$J,'Data Repository Table'!$A:$A,'Data Repository Table'!$A$3,'Data Repository Table'!$B:$B,'Data Repository Table'!$B$183,'Data Repository Table'!$C:$C,'Expenses Analysis'!$A$35,'Data Repository Table'!$G:$G,'Expenses Analysis'!$C$38,'Data Repository Table'!$H:$H,'Expenses Analysis'!$D$38,'Data Repository Table'!$D:$D,'Expenses Analysis'!K12)</f>
        <v>620132.77052999998</v>
      </c>
      <c r="L38" s="14">
        <f>SUMIFS('Data Repository Table'!$J:$J,'Data Repository Table'!$A:$A,'Data Repository Table'!$A$3,'Data Repository Table'!$B:$B,'Data Repository Table'!$B$183,'Data Repository Table'!$C:$C,'Expenses Analysis'!$A$35,'Data Repository Table'!$G:$G,'Expenses Analysis'!$C$38,'Data Repository Table'!$H:$H,'Expenses Analysis'!$D$38,'Data Repository Table'!$D:$D,'Expenses Analysis'!L12)</f>
        <v>827610.39387000003</v>
      </c>
      <c r="M38" s="14">
        <f>SUMIFS('Data Repository Table'!$J:$J,'Data Repository Table'!$A:$A,'Data Repository Table'!$A$3,'Data Repository Table'!$B:$B,'Data Repository Table'!$B$183,'Data Repository Table'!$C:$C,'Expenses Analysis'!$A$35,'Data Repository Table'!$G:$G,'Expenses Analysis'!$C$38,'Data Repository Table'!$H:$H,'Expenses Analysis'!$D$38,'Data Repository Table'!$D:$D,'Expenses Analysis'!M12)</f>
        <v>710692.53430499986</v>
      </c>
      <c r="N38" s="14">
        <f>SUMIFS('Data Repository Table'!$J:$J,'Data Repository Table'!$A:$A,'Data Repository Table'!$A$3,'Data Repository Table'!$B:$B,'Data Repository Table'!$B$183,'Data Repository Table'!$C:$C,'Expenses Analysis'!$A$35,'Data Repository Table'!$G:$G,'Expenses Analysis'!$C$38,'Data Repository Table'!$H:$H,'Expenses Analysis'!$D$38,'Data Repository Table'!$D:$D,'Expenses Analysis'!N12)</f>
        <v>999165.39342749992</v>
      </c>
      <c r="O38" s="14">
        <f>SUMIFS('Data Repository Table'!$J:$J,'Data Repository Table'!$A:$A,'Data Repository Table'!$A$3,'Data Repository Table'!$B:$B,'Data Repository Table'!$B$183,'Data Repository Table'!$C:$C,'Expenses Analysis'!$A$35,'Data Repository Table'!$G:$G,'Expenses Analysis'!$C$38,'Data Repository Table'!$H:$H,'Expenses Analysis'!$D$38,'Data Repository Table'!$D:$D,'Expenses Analysis'!O12)</f>
        <v>544055.76341999997</v>
      </c>
      <c r="P38" s="14">
        <f>SUMIFS('Data Repository Table'!$J:$J,'Data Repository Table'!$A:$A,'Data Repository Table'!$A$3,'Data Repository Table'!$B:$B,'Data Repository Table'!$B$183,'Data Repository Table'!$C:$C,'Expenses Analysis'!$A$35,'Data Repository Table'!$G:$G,'Expenses Analysis'!$C$38,'Data Repository Table'!$H:$H,'Expenses Analysis'!$D$38,'Data Repository Table'!$D:$D,'Expenses Analysis'!P12)</f>
        <v>702535.87520999974</v>
      </c>
      <c r="Q38" s="14">
        <f>SUMIFS('Data Repository Table'!$J:$J,'Data Repository Table'!$A:$A,'Data Repository Table'!$A$3,'Data Repository Table'!$B:$B,'Data Repository Table'!$B$183,'Data Repository Table'!$C:$C,'Expenses Analysis'!$A$35,'Data Repository Table'!$G:$G,'Expenses Analysis'!$C$38,'Data Repository Table'!$H:$H,'Expenses Analysis'!$D$38,'Data Repository Table'!$D:$D,'Expenses Analysis'!Q12)</f>
        <v>1002772.411758</v>
      </c>
      <c r="R38" s="14">
        <f t="shared" si="4"/>
        <v>8667251.0443934985</v>
      </c>
      <c r="S38" s="73"/>
      <c r="T38" s="73"/>
      <c r="U38" s="73"/>
      <c r="V38" s="73"/>
      <c r="W38" s="73"/>
    </row>
    <row r="39" spans="1:23" x14ac:dyDescent="0.3">
      <c r="A39" s="74" t="s">
        <v>53</v>
      </c>
      <c r="B39" s="74" t="s">
        <v>37</v>
      </c>
      <c r="C39" s="74" t="s">
        <v>45</v>
      </c>
      <c r="D39" s="74" t="s">
        <v>60</v>
      </c>
      <c r="E39" s="95"/>
      <c r="F39" s="14">
        <f>SUMIFS('Data Repository Table'!$J:$J,'Data Repository Table'!$A:$A,'Data Repository Table'!$A$3,'Data Repository Table'!$B:$B,'Data Repository Table'!$B$183,'Data Repository Table'!$C:$C,'Expenses Analysis'!$A$35,'Data Repository Table'!$G:$G,'Expenses Analysis'!$C$39,'Data Repository Table'!$H:$H,'Expenses Analysis'!$D$39,'Data Repository Table'!$D:$D,'Expenses Analysis'!F12)</f>
        <v>251329.05622500001</v>
      </c>
      <c r="G39" s="14">
        <f>SUMIFS('Data Repository Table'!$J:$J,'Data Repository Table'!$A:$A,'Data Repository Table'!$A$3,'Data Repository Table'!$B:$B,'Data Repository Table'!$B$183,'Data Repository Table'!$C:$C,'Expenses Analysis'!$A$35,'Data Repository Table'!$G:$G,'Expenses Analysis'!$C$39,'Data Repository Table'!$H:$H,'Expenses Analysis'!$D$39,'Data Repository Table'!$D:$D,'Expenses Analysis'!G12)</f>
        <v>200226.9399</v>
      </c>
      <c r="H39" s="14">
        <f>SUMIFS('Data Repository Table'!$J:$J,'Data Repository Table'!$A:$A,'Data Repository Table'!$A$3,'Data Repository Table'!$B:$B,'Data Repository Table'!$B$183,'Data Repository Table'!$C:$C,'Expenses Analysis'!$A$35,'Data Repository Table'!$G:$G,'Expenses Analysis'!$C$39,'Data Repository Table'!$H:$H,'Expenses Analysis'!$D$39,'Data Repository Table'!$D:$D,'Expenses Analysis'!H12)</f>
        <v>270659.38184999995</v>
      </c>
      <c r="I39" s="14">
        <f>SUMIFS('Data Repository Table'!$J:$J,'Data Repository Table'!$A:$A,'Data Repository Table'!$A$3,'Data Repository Table'!$B:$B,'Data Repository Table'!$B$183,'Data Repository Table'!$C:$C,'Expenses Analysis'!$A$35,'Data Repository Table'!$G:$G,'Expenses Analysis'!$C$39,'Data Repository Table'!$H:$H,'Expenses Analysis'!$D$39,'Data Repository Table'!$D:$D,'Expenses Analysis'!I12)</f>
        <v>227663.78894999996</v>
      </c>
      <c r="J39" s="14">
        <f>SUMIFS('Data Repository Table'!$J:$J,'Data Repository Table'!$A:$A,'Data Repository Table'!$A$3,'Data Repository Table'!$B:$B,'Data Repository Table'!$B$183,'Data Repository Table'!$C:$C,'Expenses Analysis'!$A$35,'Data Repository Table'!$G:$G,'Expenses Analysis'!$C$39,'Data Repository Table'!$H:$H,'Expenses Analysis'!$D$39,'Data Repository Table'!$D:$D,'Expenses Analysis'!J12)</f>
        <v>193599.33401250001</v>
      </c>
      <c r="K39" s="14">
        <f>SUMIFS('Data Repository Table'!$J:$J,'Data Repository Table'!$A:$A,'Data Repository Table'!$A$3,'Data Repository Table'!$B:$B,'Data Repository Table'!$B$183,'Data Repository Table'!$C:$C,'Expenses Analysis'!$A$35,'Data Repository Table'!$G:$G,'Expenses Analysis'!$C$39,'Data Repository Table'!$H:$H,'Expenses Analysis'!$D$39,'Data Repository Table'!$D:$D,'Expenses Analysis'!K12)</f>
        <v>143549.25243750002</v>
      </c>
      <c r="L39" s="14">
        <f>SUMIFS('Data Repository Table'!$J:$J,'Data Repository Table'!$A:$A,'Data Repository Table'!$A$3,'Data Repository Table'!$B:$B,'Data Repository Table'!$B$183,'Data Repository Table'!$C:$C,'Expenses Analysis'!$A$35,'Data Repository Table'!$G:$G,'Expenses Analysis'!$C$39,'Data Repository Table'!$H:$H,'Expenses Analysis'!$D$39,'Data Repository Table'!$D:$D,'Expenses Analysis'!L12)</f>
        <v>153261.18405000001</v>
      </c>
      <c r="M39" s="14">
        <f>SUMIFS('Data Repository Table'!$J:$J,'Data Repository Table'!$A:$A,'Data Repository Table'!$A$3,'Data Repository Table'!$B:$B,'Data Repository Table'!$B$183,'Data Repository Table'!$C:$C,'Expenses Analysis'!$A$35,'Data Repository Table'!$G:$G,'Expenses Analysis'!$C$39,'Data Repository Table'!$H:$H,'Expenses Analysis'!$D$39,'Data Repository Table'!$D:$D,'Expenses Analysis'!M12)</f>
        <v>131609.72857499999</v>
      </c>
      <c r="N39" s="14">
        <f>SUMIFS('Data Repository Table'!$J:$J,'Data Repository Table'!$A:$A,'Data Repository Table'!$A$3,'Data Repository Table'!$B:$B,'Data Repository Table'!$B$183,'Data Repository Table'!$C:$C,'Expenses Analysis'!$A$35,'Data Repository Table'!$G:$G,'Expenses Analysis'!$C$39,'Data Repository Table'!$H:$H,'Expenses Analysis'!$D$39,'Data Repository Table'!$D:$D,'Expenses Analysis'!N12)</f>
        <v>185030.62841250002</v>
      </c>
      <c r="O39" s="14">
        <f>SUMIFS('Data Repository Table'!$J:$J,'Data Repository Table'!$A:$A,'Data Repository Table'!$A$3,'Data Repository Table'!$B:$B,'Data Repository Table'!$B$183,'Data Repository Table'!$C:$C,'Expenses Analysis'!$A$35,'Data Repository Table'!$G:$G,'Expenses Analysis'!$C$39,'Data Repository Table'!$H:$H,'Expenses Analysis'!$D$39,'Data Repository Table'!$D:$D,'Expenses Analysis'!O12)</f>
        <v>100751.0673</v>
      </c>
      <c r="P39" s="14">
        <f>SUMIFS('Data Repository Table'!$J:$J,'Data Repository Table'!$A:$A,'Data Repository Table'!$A$3,'Data Repository Table'!$B:$B,'Data Repository Table'!$B$183,'Data Repository Table'!$C:$C,'Expenses Analysis'!$A$35,'Data Repository Table'!$G:$G,'Expenses Analysis'!$C$39,'Data Repository Table'!$H:$H,'Expenses Analysis'!$D$39,'Data Repository Table'!$D:$D,'Expenses Analysis'!P12)</f>
        <v>130099.23614999997</v>
      </c>
      <c r="Q39" s="14">
        <f>SUMIFS('Data Repository Table'!$J:$J,'Data Repository Table'!$A:$A,'Data Repository Table'!$A$3,'Data Repository Table'!$B:$B,'Data Repository Table'!$B$183,'Data Repository Table'!$C:$C,'Expenses Analysis'!$A$35,'Data Repository Table'!$G:$G,'Expenses Analysis'!$C$39,'Data Repository Table'!$H:$H,'Expenses Analysis'!$D$39,'Data Repository Table'!$D:$D,'Expenses Analysis'!Q12)</f>
        <v>232123.24346250005</v>
      </c>
      <c r="R39" s="14">
        <f t="shared" si="4"/>
        <v>2219902.8413250004</v>
      </c>
      <c r="S39" s="73"/>
      <c r="T39" s="73"/>
      <c r="U39" s="73"/>
      <c r="V39" s="73"/>
      <c r="W39" s="73"/>
    </row>
    <row r="40" spans="1:23" x14ac:dyDescent="0.3">
      <c r="A40" s="74" t="s">
        <v>53</v>
      </c>
      <c r="B40" s="74" t="s">
        <v>37</v>
      </c>
      <c r="C40" s="74" t="s">
        <v>45</v>
      </c>
      <c r="D40" s="74" t="s">
        <v>59</v>
      </c>
      <c r="E40" s="95"/>
      <c r="F40" s="14">
        <f>SUMIFS('Data Repository Table'!$J:$J,'Data Repository Table'!$A:$A,'Data Repository Table'!$A$3,'Data Repository Table'!$B:$B,'Data Repository Table'!$B$183,'Data Repository Table'!$C:$C,'Expenses Analysis'!$A$35,'Data Repository Table'!$G:$G,'Expenses Analysis'!$C$40,'Data Repository Table'!$H:$H,'Expenses Analysis'!$D$40,'Data Repository Table'!$D:$D,'Expenses Analysis'!F12)</f>
        <v>623296.05943799997</v>
      </c>
      <c r="G40" s="14">
        <f>SUMIFS('Data Repository Table'!$J:$J,'Data Repository Table'!$A:$A,'Data Repository Table'!$A$3,'Data Repository Table'!$B:$B,'Data Repository Table'!$B$183,'Data Repository Table'!$C:$C,'Expenses Analysis'!$A$35,'Data Repository Table'!$G:$G,'Expenses Analysis'!$C$40,'Data Repository Table'!$H:$H,'Expenses Analysis'!$D$40,'Data Repository Table'!$D:$D,'Expenses Analysis'!G12)</f>
        <v>496562.81095199991</v>
      </c>
      <c r="H40" s="14">
        <f>SUMIFS('Data Repository Table'!$J:$J,'Data Repository Table'!$A:$A,'Data Repository Table'!$A$3,'Data Repository Table'!$B:$B,'Data Repository Table'!$B$183,'Data Repository Table'!$C:$C,'Expenses Analysis'!$A$35,'Data Repository Table'!$G:$G,'Expenses Analysis'!$C$40,'Data Repository Table'!$H:$H,'Expenses Analysis'!$D$40,'Data Repository Table'!$D:$D,'Expenses Analysis'!H12)</f>
        <v>671235.2669879999</v>
      </c>
      <c r="I40" s="14">
        <f>SUMIFS('Data Repository Table'!$J:$J,'Data Repository Table'!$A:$A,'Data Repository Table'!$A$3,'Data Repository Table'!$B:$B,'Data Repository Table'!$B$183,'Data Repository Table'!$C:$C,'Expenses Analysis'!$A$35,'Data Repository Table'!$G:$G,'Expenses Analysis'!$C$40,'Data Repository Table'!$H:$H,'Expenses Analysis'!$D$40,'Data Repository Table'!$D:$D,'Expenses Analysis'!I12)</f>
        <v>564606.19659599988</v>
      </c>
      <c r="J40" s="14">
        <f>SUMIFS('Data Repository Table'!$J:$J,'Data Repository Table'!$A:$A,'Data Repository Table'!$A$3,'Data Repository Table'!$B:$B,'Data Repository Table'!$B$183,'Data Repository Table'!$C:$C,'Expenses Analysis'!$A$35,'Data Repository Table'!$G:$G,'Expenses Analysis'!$C$40,'Data Repository Table'!$H:$H,'Expenses Analysis'!$D$40,'Data Repository Table'!$D:$D,'Expenses Analysis'!J12)</f>
        <v>480126.34835100005</v>
      </c>
      <c r="K40" s="14">
        <f>SUMIFS('Data Repository Table'!$J:$J,'Data Repository Table'!$A:$A,'Data Repository Table'!$A$3,'Data Repository Table'!$B:$B,'Data Repository Table'!$B$183,'Data Repository Table'!$C:$C,'Expenses Analysis'!$A$35,'Data Repository Table'!$G:$G,'Expenses Analysis'!$C$40,'Data Repository Table'!$H:$H,'Expenses Analysis'!$D$40,'Data Repository Table'!$D:$D,'Expenses Analysis'!K12)</f>
        <v>356002.146045</v>
      </c>
      <c r="L40" s="14">
        <f>SUMIFS('Data Repository Table'!$J:$J,'Data Repository Table'!$A:$A,'Data Repository Table'!$A$3,'Data Repository Table'!$B:$B,'Data Repository Table'!$B$183,'Data Repository Table'!$C:$C,'Expenses Analysis'!$A$35,'Data Repository Table'!$G:$G,'Expenses Analysis'!$C$40,'Data Repository Table'!$H:$H,'Expenses Analysis'!$D$40,'Data Repository Table'!$D:$D,'Expenses Analysis'!L12)</f>
        <v>380087.73644399998</v>
      </c>
      <c r="M40" s="14">
        <f>SUMIFS('Data Repository Table'!$J:$J,'Data Repository Table'!$A:$A,'Data Repository Table'!$A$3,'Data Repository Table'!$B:$B,'Data Repository Table'!$B$183,'Data Repository Table'!$C:$C,'Expenses Analysis'!$A$35,'Data Repository Table'!$G:$G,'Expenses Analysis'!$C$40,'Data Repository Table'!$H:$H,'Expenses Analysis'!$D$40,'Data Repository Table'!$D:$D,'Expenses Analysis'!M12)</f>
        <v>326392.12686599995</v>
      </c>
      <c r="N40" s="14">
        <f>SUMIFS('Data Repository Table'!$J:$J,'Data Repository Table'!$A:$A,'Data Repository Table'!$A$3,'Data Repository Table'!$B:$B,'Data Repository Table'!$B$183,'Data Repository Table'!$C:$C,'Expenses Analysis'!$A$35,'Data Repository Table'!$G:$G,'Expenses Analysis'!$C$40,'Data Repository Table'!$H:$H,'Expenses Analysis'!$D$40,'Data Repository Table'!$D:$D,'Expenses Analysis'!N12)</f>
        <v>458875.95846300002</v>
      </c>
      <c r="O40" s="14">
        <f>SUMIFS('Data Repository Table'!$J:$J,'Data Repository Table'!$A:$A,'Data Repository Table'!$A$3,'Data Repository Table'!$B:$B,'Data Repository Table'!$B$183,'Data Repository Table'!$C:$C,'Expenses Analysis'!$A$35,'Data Repository Table'!$G:$G,'Expenses Analysis'!$C$40,'Data Repository Table'!$H:$H,'Expenses Analysis'!$D$40,'Data Repository Table'!$D:$D,'Expenses Analysis'!O12)</f>
        <v>249862.64690399999</v>
      </c>
      <c r="P40" s="14">
        <f>SUMIFS('Data Repository Table'!$J:$J,'Data Repository Table'!$A:$A,'Data Repository Table'!$A$3,'Data Repository Table'!$B:$B,'Data Repository Table'!$B$183,'Data Repository Table'!$C:$C,'Expenses Analysis'!$A$35,'Data Repository Table'!$G:$G,'Expenses Analysis'!$C$40,'Data Repository Table'!$H:$H,'Expenses Analysis'!$D$40,'Data Repository Table'!$D:$D,'Expenses Analysis'!P12)</f>
        <v>322646.10565199988</v>
      </c>
      <c r="Q40" s="14">
        <f>SUMIFS('Data Repository Table'!$J:$J,'Data Repository Table'!$A:$A,'Data Repository Table'!$A$3,'Data Repository Table'!$B:$B,'Data Repository Table'!$B$183,'Data Repository Table'!$C:$C,'Expenses Analysis'!$A$35,'Data Repository Table'!$G:$G,'Expenses Analysis'!$C$40,'Data Repository Table'!$H:$H,'Expenses Analysis'!$D$40,'Data Repository Table'!$D:$D,'Expenses Analysis'!Q12)</f>
        <v>575665.6437870001</v>
      </c>
      <c r="R40" s="14">
        <f t="shared" si="4"/>
        <v>5505359.0464859996</v>
      </c>
      <c r="S40" s="73"/>
      <c r="T40" s="73"/>
      <c r="U40" s="73"/>
      <c r="V40" s="73"/>
      <c r="W40" s="73"/>
    </row>
    <row r="41" spans="1:23" x14ac:dyDescent="0.3">
      <c r="A41" s="74" t="s">
        <v>53</v>
      </c>
      <c r="B41" s="74" t="s">
        <v>37</v>
      </c>
      <c r="C41" s="74" t="s">
        <v>45</v>
      </c>
      <c r="D41" s="74" t="s">
        <v>57</v>
      </c>
      <c r="E41" s="95"/>
      <c r="F41" s="14">
        <f>SUMIFS('Data Repository Table'!$J:$J,'Data Repository Table'!$A:$A,'Data Repository Table'!$A$3,'Data Repository Table'!$B:$B,'Data Repository Table'!$B$183,'Data Repository Table'!$C:$C,'Expenses Analysis'!$A$35,'Data Repository Table'!$G:$G,'Expenses Analysis'!$C$41,'Data Repository Table'!$H:$H,'Expenses Analysis'!$D$41,'Data Repository Table'!$D:$D,'Expenses Analysis'!F12)</f>
        <v>211116.407229</v>
      </c>
      <c r="G41" s="14">
        <f>SUMIFS('Data Repository Table'!$J:$J,'Data Repository Table'!$A:$A,'Data Repository Table'!$A$3,'Data Repository Table'!$B:$B,'Data Repository Table'!$B$183,'Data Repository Table'!$C:$C,'Expenses Analysis'!$A$35,'Data Repository Table'!$G:$G,'Expenses Analysis'!$C$41,'Data Repository Table'!$H:$H,'Expenses Analysis'!$D$41,'Data Repository Table'!$D:$D,'Expenses Analysis'!G12)</f>
        <v>168190.62951599999</v>
      </c>
      <c r="H41" s="14">
        <f>SUMIFS('Data Repository Table'!$J:$J,'Data Repository Table'!$A:$A,'Data Repository Table'!$A$3,'Data Repository Table'!$B:$B,'Data Repository Table'!$B$183,'Data Repository Table'!$C:$C,'Expenses Analysis'!$A$35,'Data Repository Table'!$G:$G,'Expenses Analysis'!$C$41,'Data Repository Table'!$H:$H,'Expenses Analysis'!$D$41,'Data Repository Table'!$D:$D,'Expenses Analysis'!H12)</f>
        <v>227353.88075399998</v>
      </c>
      <c r="I41" s="14">
        <f>SUMIFS('Data Repository Table'!$J:$J,'Data Repository Table'!$A:$A,'Data Repository Table'!$A$3,'Data Repository Table'!$B:$B,'Data Repository Table'!$B$183,'Data Repository Table'!$C:$C,'Expenses Analysis'!$A$35,'Data Repository Table'!$G:$G,'Expenses Analysis'!$C$41,'Data Repository Table'!$H:$H,'Expenses Analysis'!$D$41,'Data Repository Table'!$D:$D,'Expenses Analysis'!I12)</f>
        <v>191237.58271799999</v>
      </c>
      <c r="J41" s="14">
        <f>SUMIFS('Data Repository Table'!$J:$J,'Data Repository Table'!$A:$A,'Data Repository Table'!$A$3,'Data Repository Table'!$B:$B,'Data Repository Table'!$B$183,'Data Repository Table'!$C:$C,'Expenses Analysis'!$A$35,'Data Repository Table'!$G:$G,'Expenses Analysis'!$C$41,'Data Repository Table'!$H:$H,'Expenses Analysis'!$D$41,'Data Repository Table'!$D:$D,'Expenses Analysis'!J12)</f>
        <v>162623.44057050001</v>
      </c>
      <c r="K41" s="14">
        <f>SUMIFS('Data Repository Table'!$J:$J,'Data Repository Table'!$A:$A,'Data Repository Table'!$A$3,'Data Repository Table'!$B:$B,'Data Repository Table'!$B$183,'Data Repository Table'!$C:$C,'Expenses Analysis'!$A$35,'Data Repository Table'!$G:$G,'Expenses Analysis'!$C$41,'Data Repository Table'!$H:$H,'Expenses Analysis'!$D$41,'Data Repository Table'!$D:$D,'Expenses Analysis'!K12)</f>
        <v>120581.37204750002</v>
      </c>
      <c r="L41" s="14">
        <f>SUMIFS('Data Repository Table'!$J:$J,'Data Repository Table'!$A:$A,'Data Repository Table'!$A$3,'Data Repository Table'!$B:$B,'Data Repository Table'!$B$183,'Data Repository Table'!$C:$C,'Expenses Analysis'!$A$35,'Data Repository Table'!$G:$G,'Expenses Analysis'!$C$41,'Data Repository Table'!$H:$H,'Expenses Analysis'!$D$41,'Data Repository Table'!$D:$D,'Expenses Analysis'!L12)</f>
        <v>128739.394602</v>
      </c>
      <c r="M41" s="14">
        <f>SUMIFS('Data Repository Table'!$J:$J,'Data Repository Table'!$A:$A,'Data Repository Table'!$A$3,'Data Repository Table'!$B:$B,'Data Repository Table'!$B$183,'Data Repository Table'!$C:$C,'Expenses Analysis'!$A$35,'Data Repository Table'!$G:$G,'Expenses Analysis'!$C$41,'Data Repository Table'!$H:$H,'Expenses Analysis'!$D$41,'Data Repository Table'!$D:$D,'Expenses Analysis'!M12)</f>
        <v>110552.17200299999</v>
      </c>
      <c r="N41" s="14">
        <f>SUMIFS('Data Repository Table'!$J:$J,'Data Repository Table'!$A:$A,'Data Repository Table'!$A$3,'Data Repository Table'!$B:$B,'Data Repository Table'!$B$183,'Data Repository Table'!$C:$C,'Expenses Analysis'!$A$35,'Data Repository Table'!$G:$G,'Expenses Analysis'!$C$41,'Data Repository Table'!$H:$H,'Expenses Analysis'!$D$41,'Data Repository Table'!$D:$D,'Expenses Analysis'!N12)</f>
        <v>155425.7278665</v>
      </c>
      <c r="O41" s="14">
        <f>SUMIFS('Data Repository Table'!$J:$J,'Data Repository Table'!$A:$A,'Data Repository Table'!$A$3,'Data Repository Table'!$B:$B,'Data Repository Table'!$B$183,'Data Repository Table'!$C:$C,'Expenses Analysis'!$A$35,'Data Repository Table'!$G:$G,'Expenses Analysis'!$C$41,'Data Repository Table'!$H:$H,'Expenses Analysis'!$D$41,'Data Repository Table'!$D:$D,'Expenses Analysis'!O12)</f>
        <v>84630.896531999999</v>
      </c>
      <c r="P41" s="14">
        <f>SUMIFS('Data Repository Table'!$J:$J,'Data Repository Table'!$A:$A,'Data Repository Table'!$A$3,'Data Repository Table'!$B:$B,'Data Repository Table'!$B$183,'Data Repository Table'!$C:$C,'Expenses Analysis'!$A$35,'Data Repository Table'!$G:$G,'Expenses Analysis'!$C$41,'Data Repository Table'!$H:$H,'Expenses Analysis'!$D$41,'Data Repository Table'!$D:$D,'Expenses Analysis'!P12)</f>
        <v>109283.35836599997</v>
      </c>
      <c r="Q41" s="14">
        <f>SUMIFS('Data Repository Table'!$J:$J,'Data Repository Table'!$A:$A,'Data Repository Table'!$A$3,'Data Repository Table'!$B:$B,'Data Repository Table'!$B$183,'Data Repository Table'!$C:$C,'Expenses Analysis'!$A$35,'Data Repository Table'!$G:$G,'Expenses Analysis'!$C$41,'Data Repository Table'!$H:$H,'Expenses Analysis'!$D$41,'Data Repository Table'!$D:$D,'Expenses Analysis'!Q12)</f>
        <v>194983.52450850004</v>
      </c>
      <c r="R41" s="14">
        <f t="shared" si="4"/>
        <v>1864718.386713</v>
      </c>
      <c r="S41" s="73"/>
      <c r="T41" s="73"/>
      <c r="U41" s="73"/>
      <c r="V41" s="73"/>
      <c r="W41" s="73"/>
    </row>
    <row r="42" spans="1:23" ht="15" thickBot="1" x14ac:dyDescent="0.35">
      <c r="A42" s="74" t="s">
        <v>53</v>
      </c>
      <c r="B42" s="74" t="s">
        <v>37</v>
      </c>
      <c r="C42" s="74" t="s">
        <v>44</v>
      </c>
      <c r="D42" s="74" t="s">
        <v>56</v>
      </c>
      <c r="E42" s="96"/>
      <c r="F42" s="14">
        <f>SUMIFS('Data Repository Table'!$J:$J,'Data Repository Table'!$A:$A,'Data Repository Table'!$A$3,'Data Repository Table'!$B:$B,'Data Repository Table'!$B$183,'Data Repository Table'!$C:$C,'Expenses Analysis'!$A$35,'Data Repository Table'!$G:$G,'Expenses Analysis'!$C$42,'Data Repository Table'!$H:$H,'Expenses Analysis'!$D$42,'Data Repository Table'!$D:$D,'Expenses Analysis'!F12)</f>
        <v>3015948.6746999999</v>
      </c>
      <c r="G42" s="14">
        <f>SUMIFS('Data Repository Table'!$J:$J,'Data Repository Table'!$A:$A,'Data Repository Table'!$A$3,'Data Repository Table'!$B:$B,'Data Repository Table'!$B$183,'Data Repository Table'!$C:$C,'Expenses Analysis'!$A$35,'Data Repository Table'!$G:$G,'Expenses Analysis'!$C$42,'Data Repository Table'!$H:$H,'Expenses Analysis'!$D$42,'Data Repository Table'!$D:$D,'Expenses Analysis'!G12)</f>
        <v>2402723.2787999995</v>
      </c>
      <c r="H42" s="14">
        <f>SUMIFS('Data Repository Table'!$J:$J,'Data Repository Table'!$A:$A,'Data Repository Table'!$A$3,'Data Repository Table'!$B:$B,'Data Repository Table'!$B$183,'Data Repository Table'!$C:$C,'Expenses Analysis'!$A$35,'Data Repository Table'!$G:$G,'Expenses Analysis'!$C$42,'Data Repository Table'!$H:$H,'Expenses Analysis'!$D$42,'Data Repository Table'!$D:$D,'Expenses Analysis'!H12)</f>
        <v>3247912.5821999996</v>
      </c>
      <c r="I42" s="14">
        <f>SUMIFS('Data Repository Table'!$J:$J,'Data Repository Table'!$A:$A,'Data Repository Table'!$A$3,'Data Repository Table'!$B:$B,'Data Repository Table'!$B$183,'Data Repository Table'!$C:$C,'Expenses Analysis'!$A$35,'Data Repository Table'!$G:$G,'Expenses Analysis'!$C$42,'Data Repository Table'!$H:$H,'Expenses Analysis'!$D$42,'Data Repository Table'!$D:$D,'Expenses Analysis'!I12)</f>
        <v>2731965.4673999995</v>
      </c>
      <c r="J42" s="14">
        <f>SUMIFS('Data Repository Table'!$J:$J,'Data Repository Table'!$A:$A,'Data Repository Table'!$A$3,'Data Repository Table'!$B:$B,'Data Repository Table'!$B$183,'Data Repository Table'!$C:$C,'Expenses Analysis'!$A$35,'Data Repository Table'!$G:$G,'Expenses Analysis'!$C$42,'Data Repository Table'!$H:$H,'Expenses Analysis'!$D$42,'Data Repository Table'!$D:$D,'Expenses Analysis'!J12)</f>
        <v>2323192.0081500001</v>
      </c>
      <c r="K42" s="14">
        <f>SUMIFS('Data Repository Table'!$J:$J,'Data Repository Table'!$A:$A,'Data Repository Table'!$A$3,'Data Repository Table'!$B:$B,'Data Repository Table'!$B$183,'Data Repository Table'!$C:$C,'Expenses Analysis'!$A$35,'Data Repository Table'!$G:$G,'Expenses Analysis'!$C$42,'Data Repository Table'!$H:$H,'Expenses Analysis'!$D$42,'Data Repository Table'!$D:$D,'Expenses Analysis'!K12)</f>
        <v>1722591.0292499999</v>
      </c>
      <c r="L42" s="14">
        <f>SUMIFS('Data Repository Table'!$J:$J,'Data Repository Table'!$A:$A,'Data Repository Table'!$A$3,'Data Repository Table'!$B:$B,'Data Repository Table'!$B$183,'Data Repository Table'!$C:$C,'Expenses Analysis'!$A$35,'Data Repository Table'!$G:$G,'Expenses Analysis'!$C$42,'Data Repository Table'!$H:$H,'Expenses Analysis'!$D$42,'Data Repository Table'!$D:$D,'Expenses Analysis'!L12)</f>
        <v>1839134.2085999998</v>
      </c>
      <c r="M42" s="14">
        <f>SUMIFS('Data Repository Table'!$J:$J,'Data Repository Table'!$A:$A,'Data Repository Table'!$A$3,'Data Repository Table'!$B:$B,'Data Repository Table'!$B$183,'Data Repository Table'!$C:$C,'Expenses Analysis'!$A$35,'Data Repository Table'!$G:$G,'Expenses Analysis'!$C$42,'Data Repository Table'!$H:$H,'Expenses Analysis'!$D$42,'Data Repository Table'!$D:$D,'Expenses Analysis'!M12)</f>
        <v>2579316.7429</v>
      </c>
      <c r="N42" s="14">
        <f>SUMIFS('Data Repository Table'!$J:$J,'Data Repository Table'!$A:$A,'Data Repository Table'!$A$3,'Data Repository Table'!$B:$B,'Data Repository Table'!$B$183,'Data Repository Table'!$C:$C,'Expenses Analysis'!$A$35,'Data Repository Table'!$G:$G,'Expenses Analysis'!$C$42,'Data Repository Table'!$H:$H,'Expenses Analysis'!$D$42,'Data Repository Table'!$D:$D,'Expenses Analysis'!N12)</f>
        <v>2220367.5409499998</v>
      </c>
      <c r="O42" s="14">
        <f>SUMIFS('Data Repository Table'!$J:$J,'Data Repository Table'!$A:$A,'Data Repository Table'!$A$3,'Data Repository Table'!$B:$B,'Data Repository Table'!$B$183,'Data Repository Table'!$C:$C,'Expenses Analysis'!$A$35,'Data Repository Table'!$G:$G,'Expenses Analysis'!$C$42,'Data Repository Table'!$H:$H,'Expenses Analysis'!$D$42,'Data Repository Table'!$D:$D,'Expenses Analysis'!O12)</f>
        <v>2209012.8075999999</v>
      </c>
      <c r="P42" s="14">
        <f>SUMIFS('Data Repository Table'!$J:$J,'Data Repository Table'!$A:$A,'Data Repository Table'!$A$3,'Data Repository Table'!$B:$B,'Data Repository Table'!$B$183,'Data Repository Table'!$C:$C,'Expenses Analysis'!$A$35,'Data Repository Table'!$G:$G,'Expenses Analysis'!$C$42,'Data Repository Table'!$H:$H,'Expenses Analysis'!$D$42,'Data Repository Table'!$D:$D,'Expenses Analysis'!P12)</f>
        <v>2561190.8338000001</v>
      </c>
      <c r="Q42" s="14">
        <f>SUMIFS('Data Repository Table'!$J:$J,'Data Repository Table'!$A:$A,'Data Repository Table'!$A$3,'Data Repository Table'!$B:$B,'Data Repository Table'!$B$183,'Data Repository Table'!$C:$C,'Expenses Analysis'!$A$35,'Data Repository Table'!$G:$G,'Expenses Analysis'!$C$42,'Data Repository Table'!$H:$H,'Expenses Analysis'!$D$42,'Data Repository Table'!$D:$D,'Expenses Analysis'!Q12)</f>
        <v>2785478.9215500001</v>
      </c>
      <c r="R42" s="14">
        <f t="shared" si="4"/>
        <v>29638834.095899999</v>
      </c>
      <c r="S42" s="73"/>
      <c r="T42" s="73"/>
      <c r="U42" s="73"/>
      <c r="V42" s="73"/>
      <c r="W42" s="73"/>
    </row>
    <row r="43" spans="1:23" s="102" customFormat="1" ht="15.6" thickTop="1" thickBot="1" x14ac:dyDescent="0.35">
      <c r="A43" s="101"/>
      <c r="B43" s="101"/>
      <c r="C43" s="101"/>
      <c r="D43" s="100" t="s">
        <v>94</v>
      </c>
      <c r="E43" s="101"/>
      <c r="F43" s="160">
        <f>SUM(F35:F42)</f>
        <v>8168998.5802924205</v>
      </c>
      <c r="G43" s="160">
        <f t="shared" ref="G43:Q43" si="5">SUM(G35:G42)</f>
        <v>6508016.2729576789</v>
      </c>
      <c r="H43" s="160">
        <f>SUM(H35:H42)</f>
        <v>8797296.0201469176</v>
      </c>
      <c r="I43" s="160">
        <f t="shared" si="5"/>
        <v>7399801.6649996387</v>
      </c>
      <c r="J43" s="160">
        <f t="shared" si="5"/>
        <v>6292597.87327509</v>
      </c>
      <c r="K43" s="160">
        <f t="shared" si="5"/>
        <v>5862551.4695474999</v>
      </c>
      <c r="L43" s="160">
        <f t="shared" si="5"/>
        <v>7198677.8148285002</v>
      </c>
      <c r="M43" s="160">
        <f t="shared" si="5"/>
        <v>7481708.9511677492</v>
      </c>
      <c r="N43" s="160">
        <f t="shared" si="5"/>
        <v>8690888.6165351253</v>
      </c>
      <c r="O43" s="160">
        <f t="shared" si="5"/>
        <v>6732277.631081</v>
      </c>
      <c r="P43" s="160">
        <f t="shared" si="5"/>
        <v>8110761.1219654996</v>
      </c>
      <c r="Q43" s="160">
        <f t="shared" si="5"/>
        <v>9479913.2630085014</v>
      </c>
      <c r="R43" s="160">
        <f>SUM(R35:R42)</f>
        <v>90723489.279805601</v>
      </c>
      <c r="S43" s="101"/>
      <c r="T43" s="101"/>
      <c r="U43" s="101"/>
      <c r="V43" s="101"/>
      <c r="W43" s="101"/>
    </row>
    <row r="44" spans="1:23" ht="45" customHeight="1" thickTop="1" x14ac:dyDescent="0.3">
      <c r="A44" s="218" t="s">
        <v>110</v>
      </c>
      <c r="B44" s="219"/>
      <c r="C44" s="219"/>
      <c r="D44" s="219"/>
      <c r="E44" s="219"/>
      <c r="F44" s="219"/>
      <c r="G44" s="219"/>
      <c r="H44" s="219"/>
      <c r="I44" s="219"/>
      <c r="J44" s="219"/>
      <c r="K44" s="219"/>
      <c r="L44" s="219"/>
      <c r="M44" s="219"/>
      <c r="N44" s="219"/>
      <c r="O44" s="219"/>
      <c r="P44" s="219"/>
      <c r="Q44" s="219"/>
      <c r="R44" s="219"/>
      <c r="S44" s="219"/>
      <c r="T44" s="219"/>
      <c r="U44" s="219"/>
      <c r="V44" s="219"/>
      <c r="W44" s="77"/>
    </row>
    <row r="45" spans="1:23" ht="18.45" customHeight="1" x14ac:dyDescent="0.3">
      <c r="A45" s="218" t="s">
        <v>111</v>
      </c>
      <c r="B45" s="220"/>
      <c r="C45" s="220"/>
      <c r="D45" s="220"/>
      <c r="E45" s="220"/>
      <c r="F45" s="220"/>
      <c r="G45" s="220"/>
      <c r="H45" s="220"/>
      <c r="I45" s="220"/>
      <c r="J45" s="220"/>
      <c r="K45" s="220"/>
      <c r="L45" s="220"/>
      <c r="M45" s="220"/>
      <c r="N45" s="220"/>
      <c r="O45" s="220"/>
      <c r="P45" s="220"/>
      <c r="Q45" s="220"/>
      <c r="R45" s="220"/>
      <c r="S45" s="220"/>
      <c r="T45" s="220"/>
      <c r="U45" s="220"/>
      <c r="V45" s="220"/>
      <c r="W45" s="220"/>
    </row>
    <row r="46" spans="1:23" ht="37.950000000000003" customHeight="1" x14ac:dyDescent="0.3">
      <c r="A46" s="225" t="s">
        <v>112</v>
      </c>
      <c r="B46" s="223"/>
      <c r="C46" s="223"/>
      <c r="D46" s="223"/>
      <c r="E46" s="223"/>
      <c r="F46" s="223"/>
      <c r="G46" s="223"/>
      <c r="H46" s="223"/>
      <c r="I46" s="223"/>
      <c r="J46" s="223"/>
      <c r="K46" s="223"/>
      <c r="L46" s="223"/>
      <c r="M46" s="223"/>
      <c r="N46" s="201"/>
      <c r="O46" s="201"/>
      <c r="P46" s="201"/>
      <c r="Q46" s="201"/>
      <c r="R46" s="201"/>
      <c r="S46" s="201"/>
      <c r="T46" s="201"/>
      <c r="U46" s="201"/>
      <c r="V46" s="201"/>
      <c r="W46" s="201"/>
    </row>
    <row r="47" spans="1:23" x14ac:dyDescent="0.3">
      <c r="A47" s="79" t="s">
        <v>20</v>
      </c>
      <c r="B47" s="79" t="s">
        <v>92</v>
      </c>
      <c r="C47" s="79" t="s">
        <v>39</v>
      </c>
      <c r="D47" s="79" t="s">
        <v>109</v>
      </c>
      <c r="E47" s="78"/>
      <c r="F47" s="90">
        <v>41456</v>
      </c>
      <c r="G47" s="90">
        <v>41487</v>
      </c>
      <c r="H47" s="90">
        <v>41518</v>
      </c>
      <c r="I47" s="90">
        <v>41548</v>
      </c>
      <c r="J47" s="90">
        <v>41579</v>
      </c>
      <c r="K47" s="90">
        <v>41609</v>
      </c>
      <c r="L47" s="90">
        <v>41640</v>
      </c>
      <c r="M47" s="90">
        <v>41671</v>
      </c>
      <c r="N47" s="90">
        <v>41699</v>
      </c>
      <c r="O47" s="90">
        <v>41730</v>
      </c>
      <c r="P47" s="90">
        <v>41760</v>
      </c>
      <c r="Q47" s="90">
        <v>41791</v>
      </c>
      <c r="R47" s="91"/>
      <c r="S47" s="78"/>
      <c r="T47" s="78"/>
      <c r="U47" s="78"/>
      <c r="V47" s="78"/>
      <c r="W47" s="78"/>
    </row>
    <row r="48" spans="1:23" x14ac:dyDescent="0.3">
      <c r="A48" s="79"/>
      <c r="B48" s="79"/>
      <c r="C48" s="79"/>
      <c r="D48" s="78"/>
      <c r="E48" s="78"/>
      <c r="F48" s="91"/>
      <c r="G48" s="91"/>
      <c r="H48" s="91"/>
      <c r="I48" s="91"/>
      <c r="J48" s="91"/>
      <c r="K48" s="91"/>
      <c r="L48" s="91"/>
      <c r="M48" s="91"/>
      <c r="N48" s="91"/>
      <c r="O48" s="91"/>
      <c r="P48" s="91"/>
      <c r="Q48" s="91"/>
      <c r="R48" s="93" t="s">
        <v>94</v>
      </c>
      <c r="S48" s="78"/>
      <c r="T48" s="78"/>
      <c r="U48" s="78"/>
      <c r="V48" s="78"/>
      <c r="W48" s="78"/>
    </row>
    <row r="49" spans="1:23" x14ac:dyDescent="0.3">
      <c r="A49" s="74" t="s">
        <v>113</v>
      </c>
      <c r="B49" s="74" t="s">
        <v>37</v>
      </c>
      <c r="C49" s="74" t="s">
        <v>46</v>
      </c>
      <c r="D49" s="74" t="s">
        <v>55</v>
      </c>
      <c r="E49" s="73"/>
      <c r="F49" s="14">
        <f>SUMIFS('Data Repository Table'!$J:$J,'Data Repository Table'!$A:$A,'Data Repository Table'!$A$3,'Data Repository Table'!$B:$B,'Data Repository Table'!$B$199,'Data Repository Table'!$C:$C,IF('Expenses Analysis'!$A$49="All","*",'Expenses Analysis'!$A$49),'Data Repository Table'!$G:$G,'Expenses Analysis'!$C$49,'Data Repository Table'!$H:$H,'Expenses Analysis'!$D$49,'Data Repository Table'!$D:$D,'Expenses Analysis'!F47)</f>
        <v>4752382.6895514736</v>
      </c>
      <c r="G49" s="14">
        <f>SUMIFS('Data Repository Table'!$J:$J,'Data Repository Table'!$A:$A,'Data Repository Table'!$A$3,'Data Repository Table'!$B:$B,'Data Repository Table'!$B$199,'Data Repository Table'!$C:$C,IF('Expenses Analysis'!$A$49="All","*",'Expenses Analysis'!$A$49),'Data Repository Table'!$G:$G,'Expenses Analysis'!$C$49,'Data Repository Table'!$H:$H,'Expenses Analysis'!$D$49,'Data Repository Table'!$D:$D,'Expenses Analysis'!G47)</f>
        <v>5167035.0438473243</v>
      </c>
      <c r="H49" s="14">
        <f>SUMIFS('Data Repository Table'!$J:$J,'Data Repository Table'!$A:$A,'Data Repository Table'!$A$3,'Data Repository Table'!$B:$B,'Data Repository Table'!$B$199,'Data Repository Table'!$C:$C,IF('Expenses Analysis'!$A$49="All","*",'Expenses Analysis'!$A$49),'Data Repository Table'!$G:$G,'Expenses Analysis'!$C$49,'Data Repository Table'!$H:$H,'Expenses Analysis'!$D$49,'Data Repository Table'!$D:$D,'Expenses Analysis'!H47)</f>
        <v>5477119.2220016234</v>
      </c>
      <c r="I49" s="14">
        <f>SUMIFS('Data Repository Table'!$J:$J,'Data Repository Table'!$A:$A,'Data Repository Table'!$A$3,'Data Repository Table'!$B:$B,'Data Repository Table'!$B$199,'Data Repository Table'!$C:$C,IF('Expenses Analysis'!$A$49="All","*",'Expenses Analysis'!$A$49),'Data Repository Table'!$G:$G,'Expenses Analysis'!$C$49,'Data Repository Table'!$H:$H,'Expenses Analysis'!$D$49,'Data Repository Table'!$D:$D,'Expenses Analysis'!I47)</f>
        <v>6217372.1257881755</v>
      </c>
      <c r="J49" s="14">
        <f>SUMIFS('Data Repository Table'!$J:$J,'Data Repository Table'!$A:$A,'Data Repository Table'!$A$3,'Data Repository Table'!$B:$B,'Data Repository Table'!$B$199,'Data Repository Table'!$C:$C,IF('Expenses Analysis'!$A$49="All","*",'Expenses Analysis'!$A$49),'Data Repository Table'!$G:$G,'Expenses Analysis'!$C$49,'Data Repository Table'!$H:$H,'Expenses Analysis'!$D$49,'Data Repository Table'!$D:$D,'Expenses Analysis'!J47)</f>
        <v>6351549.5562056992</v>
      </c>
      <c r="K49" s="14">
        <f>SUMIFS('Data Repository Table'!$J:$J,'Data Repository Table'!$A:$A,'Data Repository Table'!$A$3,'Data Repository Table'!$B:$B,'Data Repository Table'!$B$199,'Data Repository Table'!$C:$C,IF('Expenses Analysis'!$A$49="All","*",'Expenses Analysis'!$A$49),'Data Repository Table'!$G:$G,'Expenses Analysis'!$C$49,'Data Repository Table'!$H:$H,'Expenses Analysis'!$D$49,'Data Repository Table'!$D:$D,'Expenses Analysis'!K47)</f>
        <v>5473893.9778650012</v>
      </c>
      <c r="L49" s="14">
        <f>SUMIFS('Data Repository Table'!$J:$J,'Data Repository Table'!$A:$A,'Data Repository Table'!$A$3,'Data Repository Table'!$B:$B,'Data Repository Table'!$B$199,'Data Repository Table'!$C:$C,IF('Expenses Analysis'!$A$49="All","*",'Expenses Analysis'!$A$49),'Data Repository Table'!$G:$G,'Expenses Analysis'!$C$49,'Data Repository Table'!$H:$H,'Expenses Analysis'!$D$49,'Data Repository Table'!$D:$D,'Expenses Analysis'!L47)</f>
        <v>7073236.3159125</v>
      </c>
      <c r="M49" s="14">
        <f>SUMIFS('Data Repository Table'!$J:$J,'Data Repository Table'!$A:$A,'Data Repository Table'!$A$3,'Data Repository Table'!$B:$B,'Data Repository Table'!$B$199,'Data Repository Table'!$C:$C,IF('Expenses Analysis'!$A$49="All","*",'Expenses Analysis'!$A$49),'Data Repository Table'!$G:$G,'Expenses Analysis'!$C$49,'Data Repository Table'!$H:$H,'Expenses Analysis'!$D$49,'Data Repository Table'!$D:$D,'Expenses Analysis'!M47)</f>
        <v>7645099.2339562494</v>
      </c>
      <c r="N49" s="14">
        <f>SUMIFS('Data Repository Table'!$J:$J,'Data Repository Table'!$A:$A,'Data Repository Table'!$A$3,'Data Repository Table'!$B:$B,'Data Repository Table'!$B$199,'Data Repository Table'!$C:$C,IF('Expenses Analysis'!$A$49="All","*",'Expenses Analysis'!$A$49),'Data Repository Table'!$G:$G,'Expenses Analysis'!$C$49,'Data Repository Table'!$H:$H,'Expenses Analysis'!$D$49,'Data Repository Table'!$D:$D,'Expenses Analysis'!N47)</f>
        <v>7576081.9643531246</v>
      </c>
      <c r="O49" s="14">
        <f>SUMIFS('Data Repository Table'!$J:$J,'Data Repository Table'!$A:$A,'Data Repository Table'!$A$3,'Data Repository Table'!$B:$B,'Data Repository Table'!$B$199,'Data Repository Table'!$C:$C,IF('Expenses Analysis'!$A$49="All","*",'Expenses Analysis'!$A$49),'Data Repository Table'!$G:$G,'Expenses Analysis'!$C$49,'Data Repository Table'!$H:$H,'Expenses Analysis'!$D$49,'Data Repository Table'!$D:$D,'Expenses Analysis'!O47)</f>
        <v>7870566.9194312505</v>
      </c>
      <c r="P49" s="14">
        <f>SUMIFS('Data Repository Table'!$J:$J,'Data Repository Table'!$A:$A,'Data Repository Table'!$A$3,'Data Repository Table'!$B:$B,'Data Repository Table'!$B$199,'Data Repository Table'!$C:$C,IF('Expenses Analysis'!$A$49="All","*",'Expenses Analysis'!$A$49),'Data Repository Table'!$G:$G,'Expenses Analysis'!$C$49,'Data Repository Table'!$H:$H,'Expenses Analysis'!$D$49,'Data Repository Table'!$D:$D,'Expenses Analysis'!P47)</f>
        <v>9096355.030431252</v>
      </c>
      <c r="Q49" s="14">
        <f>SUMIFS('Data Repository Table'!$J:$J,'Data Repository Table'!$A:$A,'Data Repository Table'!$A$3,'Data Repository Table'!$B:$B,'Data Repository Table'!$B$199,'Data Repository Table'!$C:$C,IF('Expenses Analysis'!$A$49="All","*",'Expenses Analysis'!$A$49),'Data Repository Table'!$G:$G,'Expenses Analysis'!$C$49,'Data Repository Table'!$H:$H,'Expenses Analysis'!$D$49,'Data Repository Table'!$D:$D,'Expenses Analysis'!Q47)</f>
        <v>5712658.1783212498</v>
      </c>
      <c r="R49" s="14">
        <f>SUM(F49:Q49)</f>
        <v>78413350.257664919</v>
      </c>
      <c r="S49" s="73"/>
      <c r="T49" s="73"/>
      <c r="U49" s="73"/>
      <c r="V49" s="73"/>
      <c r="W49" s="73"/>
    </row>
    <row r="50" spans="1:23" x14ac:dyDescent="0.3">
      <c r="A50" s="74" t="s">
        <v>113</v>
      </c>
      <c r="B50" s="74" t="s">
        <v>37</v>
      </c>
      <c r="C50" s="74" t="s">
        <v>47</v>
      </c>
      <c r="D50" s="74" t="s">
        <v>62</v>
      </c>
      <c r="E50" s="73"/>
      <c r="F50" s="14">
        <f>SUMIFS('Data Repository Table'!$J:$J,'Data Repository Table'!$A:$A,'Data Repository Table'!$A$3,'Data Repository Table'!$B:$B,'Data Repository Table'!$B$199,'Data Repository Table'!$C:$C,IF('Expenses Analysis'!$A$50="All","*",'Expenses Analysis'!$A$50),'Data Repository Table'!$G:$G,'Expenses Analysis'!$C$50,'Data Repository Table'!$H:$H,'Expenses Analysis'!$D$50,'Data Repository Table'!$D:$D,'Expenses Analysis'!F47)</f>
        <v>2439061.3979192991</v>
      </c>
      <c r="G50" s="14">
        <f>SUMIFS('Data Repository Table'!$J:$J,'Data Repository Table'!$A:$A,'Data Repository Table'!$A$3,'Data Repository Table'!$B:$B,'Data Repository Table'!$B$199,'Data Repository Table'!$C:$C,IF('Expenses Analysis'!$A$50="All","*",'Expenses Analysis'!$A$50),'Data Repository Table'!$G:$G,'Expenses Analysis'!$C$50,'Data Repository Table'!$H:$H,'Expenses Analysis'!$D$50,'Data Repository Table'!$D:$D,'Expenses Analysis'!G47)</f>
        <v>2621863.5100085996</v>
      </c>
      <c r="H50" s="14">
        <f>SUMIFS('Data Repository Table'!$J:$J,'Data Repository Table'!$A:$A,'Data Repository Table'!$A$3,'Data Repository Table'!$B:$B,'Data Repository Table'!$B$199,'Data Repository Table'!$C:$C,IF('Expenses Analysis'!$A$50="All","*",'Expenses Analysis'!$A$50),'Data Repository Table'!$G:$G,'Expenses Analysis'!$C$50,'Data Repository Table'!$H:$H,'Expenses Analysis'!$D$50,'Data Repository Table'!$D:$D,'Expenses Analysis'!H47)</f>
        <v>2806168.0509719998</v>
      </c>
      <c r="I50" s="14">
        <f>SUMIFS('Data Repository Table'!$J:$J,'Data Repository Table'!$A:$A,'Data Repository Table'!$A$3,'Data Repository Table'!$B:$B,'Data Repository Table'!$B$199,'Data Repository Table'!$C:$C,IF('Expenses Analysis'!$A$50="All","*",'Expenses Analysis'!$A$50),'Data Repository Table'!$G:$G,'Expenses Analysis'!$C$50,'Data Repository Table'!$H:$H,'Expenses Analysis'!$D$50,'Data Repository Table'!$D:$D,'Expenses Analysis'!I47)</f>
        <v>3163209.5663784007</v>
      </c>
      <c r="J50" s="14">
        <f>SUMIFS('Data Repository Table'!$J:$J,'Data Repository Table'!$A:$A,'Data Repository Table'!$A$3,'Data Repository Table'!$B:$B,'Data Repository Table'!$B$199,'Data Repository Table'!$C:$C,IF('Expenses Analysis'!$A$50="All","*",'Expenses Analysis'!$A$50),'Data Repository Table'!$G:$G,'Expenses Analysis'!$C$50,'Data Repository Table'!$H:$H,'Expenses Analysis'!$D$50,'Data Repository Table'!$D:$D,'Expenses Analysis'!J47)</f>
        <v>3218501.5770913498</v>
      </c>
      <c r="K50" s="14">
        <f>SUMIFS('Data Repository Table'!$J:$J,'Data Repository Table'!$A:$A,'Data Repository Table'!$A$3,'Data Repository Table'!$B:$B,'Data Repository Table'!$B$199,'Data Repository Table'!$C:$C,IF('Expenses Analysis'!$A$50="All","*",'Expenses Analysis'!$A$50),'Data Repository Table'!$G:$G,'Expenses Analysis'!$C$50,'Data Repository Table'!$H:$H,'Expenses Analysis'!$D$50,'Data Repository Table'!$D:$D,'Expenses Analysis'!K47)</f>
        <v>2788369.1117025004</v>
      </c>
      <c r="L50" s="14">
        <f>SUMIFS('Data Repository Table'!$J:$J,'Data Repository Table'!$A:$A,'Data Repository Table'!$A$3,'Data Repository Table'!$B:$B,'Data Repository Table'!$B$199,'Data Repository Table'!$C:$C,IF('Expenses Analysis'!$A$50="All","*",'Expenses Analysis'!$A$50),'Data Repository Table'!$G:$G,'Expenses Analysis'!$C$50,'Data Repository Table'!$H:$H,'Expenses Analysis'!$D$50,'Data Repository Table'!$D:$D,'Expenses Analysis'!L47)</f>
        <v>3593667.2656375002</v>
      </c>
      <c r="M50" s="14">
        <f>SUMIFS('Data Repository Table'!$J:$J,'Data Repository Table'!$A:$A,'Data Repository Table'!$A$3,'Data Repository Table'!$B:$B,'Data Repository Table'!$B$199,'Data Repository Table'!$C:$C,IF('Expenses Analysis'!$A$50="All","*",'Expenses Analysis'!$A$50),'Data Repository Table'!$G:$G,'Expenses Analysis'!$C$50,'Data Repository Table'!$H:$H,'Expenses Analysis'!$D$50,'Data Repository Table'!$D:$D,'Expenses Analysis'!M47)</f>
        <v>3722191.4510812499</v>
      </c>
      <c r="N50" s="14">
        <f>SUMIFS('Data Repository Table'!$J:$J,'Data Repository Table'!$A:$A,'Data Repository Table'!$A$3,'Data Repository Table'!$B:$B,'Data Repository Table'!$B$199,'Data Repository Table'!$C:$C,IF('Expenses Analysis'!$A$50="All","*",'Expenses Analysis'!$A$50),'Data Repository Table'!$G:$G,'Expenses Analysis'!$C$50,'Data Repository Table'!$H:$H,'Expenses Analysis'!$D$50,'Data Repository Table'!$D:$D,'Expenses Analysis'!N47)</f>
        <v>3871145.1659843749</v>
      </c>
      <c r="O50" s="14">
        <f>SUMIFS('Data Repository Table'!$J:$J,'Data Repository Table'!$A:$A,'Data Repository Table'!$A$3,'Data Repository Table'!$B:$B,'Data Repository Table'!$B$199,'Data Repository Table'!$C:$C,IF('Expenses Analysis'!$A$50="All","*",'Expenses Analysis'!$A$50),'Data Repository Table'!$G:$G,'Expenses Analysis'!$C$50,'Data Repository Table'!$H:$H,'Expenses Analysis'!$D$50,'Data Repository Table'!$D:$D,'Expenses Analysis'!O47)</f>
        <v>3465642.2342250003</v>
      </c>
      <c r="P50" s="14">
        <f>SUMIFS('Data Repository Table'!$J:$J,'Data Repository Table'!$A:$A,'Data Repository Table'!$A$3,'Data Repository Table'!$B:$B,'Data Repository Table'!$B$199,'Data Repository Table'!$C:$C,IF('Expenses Analysis'!$A$50="All","*",'Expenses Analysis'!$A$50),'Data Repository Table'!$G:$G,'Expenses Analysis'!$C$50,'Data Repository Table'!$H:$H,'Expenses Analysis'!$D$50,'Data Repository Table'!$D:$D,'Expenses Analysis'!P47)</f>
        <v>4094860.7397625004</v>
      </c>
      <c r="Q50" s="14">
        <f>SUMIFS('Data Repository Table'!$J:$J,'Data Repository Table'!$A:$A,'Data Repository Table'!$A$3,'Data Repository Table'!$B:$B,'Data Repository Table'!$B$199,'Data Repository Table'!$C:$C,IF('Expenses Analysis'!$A$50="All","*",'Expenses Analysis'!$A$50),'Data Repository Table'!$G:$G,'Expenses Analysis'!$C$50,'Data Repository Table'!$H:$H,'Expenses Analysis'!$D$50,'Data Repository Table'!$D:$D,'Expenses Analysis'!Q47)</f>
        <v>2932911.3268075003</v>
      </c>
      <c r="R50" s="14">
        <f t="shared" ref="R50:R56" si="6">SUM(F50:Q50)</f>
        <v>38717591.397570275</v>
      </c>
      <c r="S50" s="73"/>
      <c r="T50" s="120"/>
      <c r="U50" s="73"/>
      <c r="V50" s="73"/>
      <c r="W50" s="73"/>
    </row>
    <row r="51" spans="1:23" x14ac:dyDescent="0.3">
      <c r="A51" s="74" t="s">
        <v>113</v>
      </c>
      <c r="B51" s="74" t="s">
        <v>37</v>
      </c>
      <c r="C51" s="74" t="s">
        <v>47</v>
      </c>
      <c r="D51" s="74" t="s">
        <v>61</v>
      </c>
      <c r="E51" s="73"/>
      <c r="F51" s="14">
        <f>SUMIFS('Data Repository Table'!$J:$J,'Data Repository Table'!$A:$A,'Data Repository Table'!$A$3,'Data Repository Table'!$B:$B,'Data Repository Table'!$B$199,'Data Repository Table'!$C:$C,IF('Expenses Analysis'!$A$51="All","*",'Expenses Analysis'!$A$51),'Data Repository Table'!$G:$G,'Expenses Analysis'!$C$51,'Data Repository Table'!$H:$H,'Expenses Analysis'!$D$51,'Data Repository Table'!$D:$D,'Expenses Analysis'!F47)</f>
        <v>2300028.0101369992</v>
      </c>
      <c r="G51" s="14">
        <f>SUMIFS('Data Repository Table'!$J:$J,'Data Repository Table'!$A:$A,'Data Repository Table'!$A$3,'Data Repository Table'!$B:$B,'Data Repository Table'!$B$199,'Data Repository Table'!$C:$C,IF('Expenses Analysis'!$A$51="All","*",'Expenses Analysis'!$A$51),'Data Repository Table'!$G:$G,'Expenses Analysis'!$C$51,'Data Repository Table'!$H:$H,'Expenses Analysis'!$D$51,'Data Repository Table'!$D:$D,'Expenses Analysis'!G47)</f>
        <v>2505939.5584575003</v>
      </c>
      <c r="H51" s="14">
        <f>SUMIFS('Data Repository Table'!$J:$J,'Data Repository Table'!$A:$A,'Data Repository Table'!$A$3,'Data Repository Table'!$B:$B,'Data Repository Table'!$B$199,'Data Repository Table'!$C:$C,IF('Expenses Analysis'!$A$51="All","*",'Expenses Analysis'!$A$51),'Data Repository Table'!$G:$G,'Expenses Analysis'!$C$51,'Data Repository Table'!$H:$H,'Expenses Analysis'!$D$51,'Data Repository Table'!$D:$D,'Expenses Analysis'!H47)</f>
        <v>2627415.3951704986</v>
      </c>
      <c r="I51" s="14">
        <f>SUMIFS('Data Repository Table'!$J:$J,'Data Repository Table'!$A:$A,'Data Repository Table'!$A$3,'Data Repository Table'!$B:$B,'Data Repository Table'!$B$199,'Data Repository Table'!$C:$C,IF('Expenses Analysis'!$A$51="All","*",'Expenses Analysis'!$A$51),'Data Repository Table'!$G:$G,'Expenses Analysis'!$C$51,'Data Repository Table'!$H:$H,'Expenses Analysis'!$D$51,'Data Repository Table'!$D:$D,'Expenses Analysis'!I47)</f>
        <v>2900613.3153855</v>
      </c>
      <c r="J51" s="14">
        <f>SUMIFS('Data Repository Table'!$J:$J,'Data Repository Table'!$A:$A,'Data Repository Table'!$A$3,'Data Repository Table'!$B:$B,'Data Repository Table'!$B$199,'Data Repository Table'!$C:$C,IF('Expenses Analysis'!$A$51="All","*",'Expenses Analysis'!$A$51),'Data Repository Table'!$G:$G,'Expenses Analysis'!$C$51,'Data Repository Table'!$H:$H,'Expenses Analysis'!$D$51,'Data Repository Table'!$D:$D,'Expenses Analysis'!J47)</f>
        <v>2940556.1633002497</v>
      </c>
      <c r="K51" s="14">
        <f>SUMIFS('Data Repository Table'!$J:$J,'Data Repository Table'!$A:$A,'Data Repository Table'!$A$3,'Data Repository Table'!$B:$B,'Data Repository Table'!$B$199,'Data Repository Table'!$C:$C,IF('Expenses Analysis'!$A$51="All","*",'Expenses Analysis'!$A$51),'Data Repository Table'!$G:$G,'Expenses Analysis'!$C$51,'Data Repository Table'!$H:$H,'Expenses Analysis'!$D$51,'Data Repository Table'!$D:$D,'Expenses Analysis'!K47)</f>
        <v>2582565.0096375002</v>
      </c>
      <c r="L51" s="14">
        <f>SUMIFS('Data Repository Table'!$J:$J,'Data Repository Table'!$A:$A,'Data Repository Table'!$A$3,'Data Repository Table'!$B:$B,'Data Repository Table'!$B$199,'Data Repository Table'!$C:$C,IF('Expenses Analysis'!$A$51="All","*",'Expenses Analysis'!$A$51),'Data Repository Table'!$G:$G,'Expenses Analysis'!$C$51,'Data Repository Table'!$H:$H,'Expenses Analysis'!$D$51,'Data Repository Table'!$D:$D,'Expenses Analysis'!L47)</f>
        <v>3446732.8680624999</v>
      </c>
      <c r="M51" s="14">
        <f>SUMIFS('Data Repository Table'!$J:$J,'Data Repository Table'!$A:$A,'Data Repository Table'!$A$3,'Data Repository Table'!$B:$B,'Data Repository Table'!$B$199,'Data Repository Table'!$C:$C,IF('Expenses Analysis'!$A$51="All","*",'Expenses Analysis'!$A$51),'Data Repository Table'!$G:$G,'Expenses Analysis'!$C$51,'Data Repository Table'!$H:$H,'Expenses Analysis'!$D$51,'Data Repository Table'!$D:$D,'Expenses Analysis'!M47)</f>
        <v>3483983.4045937499</v>
      </c>
      <c r="N51" s="14">
        <f>SUMIFS('Data Repository Table'!$J:$J,'Data Repository Table'!$A:$A,'Data Repository Table'!$A$3,'Data Repository Table'!$B:$B,'Data Repository Table'!$B$199,'Data Repository Table'!$C:$C,IF('Expenses Analysis'!$A$51="All","*",'Expenses Analysis'!$A$51),'Data Repository Table'!$G:$G,'Expenses Analysis'!$C$51,'Data Repository Table'!$H:$H,'Expenses Analysis'!$D$51,'Data Repository Table'!$D:$D,'Expenses Analysis'!N47)</f>
        <v>3640816.4610781251</v>
      </c>
      <c r="O51" s="14">
        <f>SUMIFS('Data Repository Table'!$J:$J,'Data Repository Table'!$A:$A,'Data Repository Table'!$A$3,'Data Repository Table'!$B:$B,'Data Repository Table'!$B$199,'Data Repository Table'!$C:$C,IF('Expenses Analysis'!$A$51="All","*",'Expenses Analysis'!$A$51),'Data Repository Table'!$G:$G,'Expenses Analysis'!$C$51,'Data Repository Table'!$H:$H,'Expenses Analysis'!$D$51,'Data Repository Table'!$D:$D,'Expenses Analysis'!O47)</f>
        <v>3250872.5897500003</v>
      </c>
      <c r="P51" s="14">
        <f>SUMIFS('Data Repository Table'!$J:$J,'Data Repository Table'!$A:$A,'Data Repository Table'!$A$3,'Data Repository Table'!$B:$B,'Data Repository Table'!$B$199,'Data Repository Table'!$C:$C,IF('Expenses Analysis'!$A$51="All","*",'Expenses Analysis'!$A$51),'Data Repository Table'!$G:$G,'Expenses Analysis'!$C$51,'Data Repository Table'!$H:$H,'Expenses Analysis'!$D$51,'Data Repository Table'!$D:$D,'Expenses Analysis'!P47)</f>
        <v>3812121.7015625001</v>
      </c>
      <c r="Q51" s="14">
        <f>SUMIFS('Data Repository Table'!$J:$J,'Data Repository Table'!$A:$A,'Data Repository Table'!$A$3,'Data Repository Table'!$B:$B,'Data Repository Table'!$B$199,'Data Repository Table'!$C:$C,IF('Expenses Analysis'!$A$51="All","*",'Expenses Analysis'!$A$51),'Data Repository Table'!$G:$G,'Expenses Analysis'!$C$51,'Data Repository Table'!$H:$H,'Expenses Analysis'!$D$51,'Data Repository Table'!$D:$D,'Expenses Analysis'!Q47)</f>
        <v>2923183.2132374998</v>
      </c>
      <c r="R51" s="14">
        <f t="shared" si="6"/>
        <v>36414827.690372624</v>
      </c>
      <c r="S51" s="73"/>
      <c r="T51" s="73"/>
      <c r="U51" s="73"/>
      <c r="V51" s="73"/>
      <c r="W51" s="73"/>
    </row>
    <row r="52" spans="1:23" x14ac:dyDescent="0.3">
      <c r="A52" s="74" t="s">
        <v>113</v>
      </c>
      <c r="B52" s="74" t="s">
        <v>37</v>
      </c>
      <c r="C52" s="74" t="s">
        <v>45</v>
      </c>
      <c r="D52" s="74" t="s">
        <v>58</v>
      </c>
      <c r="E52" s="73"/>
      <c r="F52" s="14">
        <f>SUMIFS('Data Repository Table'!$J:$J,'Data Repository Table'!$A:$A,'Data Repository Table'!$A$3,'Data Repository Table'!$B:$B,'Data Repository Table'!$B$199,'Data Repository Table'!$C:$C,IF('Expenses Analysis'!$A$52="All","*",'Expenses Analysis'!$A$52),'Data Repository Table'!$G:$G,'Expenses Analysis'!$C$52,'Data Repository Table'!$H:$H,'Expenses Analysis'!$D$52,'Data Repository Table'!$D:$D,'Expenses Analysis'!F47)</f>
        <v>2073604.724326327</v>
      </c>
      <c r="G52" s="14">
        <f>SUMIFS('Data Repository Table'!$J:$J,'Data Repository Table'!$A:$A,'Data Repository Table'!$A$3,'Data Repository Table'!$B:$B,'Data Repository Table'!$B$199,'Data Repository Table'!$C:$C,IF('Expenses Analysis'!$A$52="All","*",'Expenses Analysis'!$A$52),'Data Repository Table'!$G:$G,'Expenses Analysis'!$C$52,'Data Repository Table'!$H:$H,'Expenses Analysis'!$D$52,'Data Repository Table'!$D:$D,'Expenses Analysis'!G47)</f>
        <v>2269539.7804914797</v>
      </c>
      <c r="H52" s="14">
        <f>SUMIFS('Data Repository Table'!$J:$J,'Data Repository Table'!$A:$A,'Data Repository Table'!$A$3,'Data Repository Table'!$B:$B,'Data Repository Table'!$B$199,'Data Repository Table'!$C:$C,IF('Expenses Analysis'!$A$52="All","*",'Expenses Analysis'!$A$52),'Data Repository Table'!$G:$G,'Expenses Analysis'!$C$52,'Data Repository Table'!$H:$H,'Expenses Analysis'!$D$52,'Data Repository Table'!$D:$D,'Expenses Analysis'!H47)</f>
        <v>2374998.790312151</v>
      </c>
      <c r="I52" s="14">
        <f>SUMIFS('Data Repository Table'!$J:$J,'Data Repository Table'!$A:$A,'Data Repository Table'!$A$3,'Data Repository Table'!$B:$B,'Data Repository Table'!$B$199,'Data Repository Table'!$C:$C,IF('Expenses Analysis'!$A$52="All","*",'Expenses Analysis'!$A$52),'Data Repository Table'!$G:$G,'Expenses Analysis'!$C$52,'Data Repository Table'!$H:$H,'Expenses Analysis'!$D$52,'Data Repository Table'!$D:$D,'Expenses Analysis'!I47)</f>
        <v>2645968.110327912</v>
      </c>
      <c r="J52" s="14">
        <f>SUMIFS('Data Repository Table'!$J:$J,'Data Repository Table'!$A:$A,'Data Repository Table'!$A$3,'Data Repository Table'!$B:$B,'Data Repository Table'!$B$199,'Data Repository Table'!$C:$C,IF('Expenses Analysis'!$A$52="All","*",'Expenses Analysis'!$A$52),'Data Repository Table'!$G:$G,'Expenses Analysis'!$C$52,'Data Repository Table'!$H:$H,'Expenses Analysis'!$D$52,'Data Repository Table'!$D:$D,'Expenses Analysis'!J47)</f>
        <v>2691801.6955241356</v>
      </c>
      <c r="K52" s="14">
        <f>SUMIFS('Data Repository Table'!$J:$J,'Data Repository Table'!$A:$A,'Data Repository Table'!$A$3,'Data Repository Table'!$B:$B,'Data Repository Table'!$B$199,'Data Repository Table'!$C:$C,IF('Expenses Analysis'!$A$52="All","*",'Expenses Analysis'!$A$52),'Data Repository Table'!$G:$G,'Expenses Analysis'!$C$52,'Data Repository Table'!$H:$H,'Expenses Analysis'!$D$52,'Data Repository Table'!$D:$D,'Expenses Analysis'!K47)</f>
        <v>2348808.3419548003</v>
      </c>
      <c r="L52" s="14">
        <f>SUMIFS('Data Repository Table'!$J:$J,'Data Repository Table'!$A:$A,'Data Repository Table'!$A$3,'Data Repository Table'!$B:$B,'Data Repository Table'!$B$199,'Data Repository Table'!$C:$C,IF('Expenses Analysis'!$A$52="All","*",'Expenses Analysis'!$A$52),'Data Repository Table'!$G:$G,'Expenses Analysis'!$C$52,'Data Repository Table'!$H:$H,'Expenses Analysis'!$D$52,'Data Repository Table'!$D:$D,'Expenses Analysis'!L47)</f>
        <v>2879996.1652659997</v>
      </c>
      <c r="M52" s="14">
        <f>SUMIFS('Data Repository Table'!$J:$J,'Data Repository Table'!$A:$A,'Data Repository Table'!$A$3,'Data Repository Table'!$B:$B,'Data Repository Table'!$B$199,'Data Repository Table'!$C:$C,IF('Expenses Analysis'!$A$52="All","*",'Expenses Analysis'!$A$52),'Data Repository Table'!$G:$G,'Expenses Analysis'!$C$52,'Data Repository Table'!$H:$H,'Expenses Analysis'!$D$52,'Data Repository Table'!$D:$D,'Expenses Analysis'!M47)</f>
        <v>2972957.9397390001</v>
      </c>
      <c r="N52" s="14">
        <f>SUMIFS('Data Repository Table'!$J:$J,'Data Repository Table'!$A:$A,'Data Repository Table'!$A$3,'Data Repository Table'!$B:$B,'Data Repository Table'!$B$199,'Data Repository Table'!$C:$C,IF('Expenses Analysis'!$A$52="All","*",'Expenses Analysis'!$A$52),'Data Repository Table'!$G:$G,'Expenses Analysis'!$C$52,'Data Repository Table'!$H:$H,'Expenses Analysis'!$D$52,'Data Repository Table'!$D:$D,'Expenses Analysis'!N47)</f>
        <v>3094867.6019314998</v>
      </c>
      <c r="O52" s="14">
        <f>SUMIFS('Data Repository Table'!$J:$J,'Data Repository Table'!$A:$A,'Data Repository Table'!$A$3,'Data Repository Table'!$B:$B,'Data Repository Table'!$B$199,'Data Repository Table'!$C:$C,IF('Expenses Analysis'!$A$52="All","*",'Expenses Analysis'!$A$52),'Data Repository Table'!$G:$G,'Expenses Analysis'!$C$52,'Data Repository Table'!$H:$H,'Expenses Analysis'!$D$52,'Data Repository Table'!$D:$D,'Expenses Analysis'!O47)</f>
        <v>2768358.2978389999</v>
      </c>
      <c r="P52" s="14">
        <f>SUMIFS('Data Repository Table'!$J:$J,'Data Repository Table'!$A:$A,'Data Repository Table'!$A$3,'Data Repository Table'!$B:$B,'Data Repository Table'!$B$199,'Data Repository Table'!$C:$C,IF('Expenses Analysis'!$A$52="All","*",'Expenses Analysis'!$A$52),'Data Repository Table'!$G:$G,'Expenses Analysis'!$C$52,'Data Repository Table'!$H:$H,'Expenses Analysis'!$D$52,'Data Repository Table'!$D:$D,'Expenses Analysis'!P47)</f>
        <v>3268026.2100749998</v>
      </c>
      <c r="Q52" s="14">
        <f>SUMIFS('Data Repository Table'!$J:$J,'Data Repository Table'!$A:$A,'Data Repository Table'!$A$3,'Data Repository Table'!$B:$B,'Data Repository Table'!$B$199,'Data Repository Table'!$C:$C,IF('Expenses Analysis'!$A$52="All","*",'Expenses Analysis'!$A$52),'Data Repository Table'!$G:$G,'Expenses Analysis'!$C$52,'Data Repository Table'!$H:$H,'Expenses Analysis'!$D$52,'Data Repository Table'!$D:$D,'Expenses Analysis'!Q47)</f>
        <v>2363869.6207261998</v>
      </c>
      <c r="R52" s="14">
        <f t="shared" si="6"/>
        <v>31752797.278513506</v>
      </c>
      <c r="S52" s="73"/>
      <c r="T52" s="73"/>
      <c r="U52" s="73"/>
      <c r="V52" s="73"/>
      <c r="W52" s="73"/>
    </row>
    <row r="53" spans="1:23" x14ac:dyDescent="0.3">
      <c r="A53" s="74" t="s">
        <v>113</v>
      </c>
      <c r="B53" s="74" t="s">
        <v>37</v>
      </c>
      <c r="C53" s="74" t="s">
        <v>45</v>
      </c>
      <c r="D53" s="74" t="s">
        <v>60</v>
      </c>
      <c r="E53" s="73"/>
      <c r="F53" s="14">
        <f>SUMIFS('Data Repository Table'!$J:$J,'Data Repository Table'!$A:$A,'Data Repository Table'!$A$3,'Data Repository Table'!$B:$B,'Data Repository Table'!$B$199,'Data Repository Table'!$C:$C,IF('Expenses Analysis'!$A$53="All","*",'Expenses Analysis'!$A$53),'Data Repository Table'!$G:$G,'Expenses Analysis'!$C$53,'Data Repository Table'!$H:$H,'Expenses Analysis'!$D$53,'Data Repository Table'!$D:$D,'Expenses Analysis'!F47)</f>
        <v>1347738.8706587995</v>
      </c>
      <c r="G53" s="14">
        <f>SUMIFS('Data Repository Table'!$J:$J,'Data Repository Table'!$A:$A,'Data Repository Table'!$A$3,'Data Repository Table'!$B:$B,'Data Repository Table'!$B$199,'Data Repository Table'!$C:$C,IF('Expenses Analysis'!$A$53="All","*",'Expenses Analysis'!$A$53),'Data Repository Table'!$G:$G,'Expenses Analysis'!$C$53,'Data Repository Table'!$H:$H,'Expenses Analysis'!$D$53,'Data Repository Table'!$D:$D,'Expenses Analysis'!G47)</f>
        <v>1561170.3574350001</v>
      </c>
      <c r="H53" s="14">
        <f>SUMIFS('Data Repository Table'!$J:$J,'Data Repository Table'!$A:$A,'Data Repository Table'!$A$3,'Data Repository Table'!$B:$B,'Data Repository Table'!$B$199,'Data Repository Table'!$C:$C,IF('Expenses Analysis'!$A$53="All","*",'Expenses Analysis'!$A$53),'Data Repository Table'!$G:$G,'Expenses Analysis'!$C$53,'Data Repository Table'!$H:$H,'Expenses Analysis'!$D$53,'Data Repository Table'!$D:$D,'Expenses Analysis'!H47)</f>
        <v>1574874.1415601994</v>
      </c>
      <c r="I53" s="14">
        <f>SUMIFS('Data Repository Table'!$J:$J,'Data Repository Table'!$A:$A,'Data Repository Table'!$A$3,'Data Repository Table'!$B:$B,'Data Repository Table'!$B$199,'Data Repository Table'!$C:$C,IF('Expenses Analysis'!$A$53="All","*",'Expenses Analysis'!$A$53),'Data Repository Table'!$G:$G,'Expenses Analysis'!$C$53,'Data Repository Table'!$H:$H,'Expenses Analysis'!$D$53,'Data Repository Table'!$D:$D,'Expenses Analysis'!I47)</f>
        <v>1880373.5227742002</v>
      </c>
      <c r="J53" s="14">
        <f>SUMIFS('Data Repository Table'!$J:$J,'Data Repository Table'!$A:$A,'Data Repository Table'!$A$3,'Data Repository Table'!$B:$B,'Data Repository Table'!$B$199,'Data Repository Table'!$C:$C,IF('Expenses Analysis'!$A$53="All","*",'Expenses Analysis'!$A$53),'Data Repository Table'!$G:$G,'Expenses Analysis'!$C$53,'Data Repository Table'!$H:$H,'Expenses Analysis'!$D$53,'Data Repository Table'!$D:$D,'Expenses Analysis'!J47)</f>
        <v>1968683.2157081</v>
      </c>
      <c r="K53" s="14">
        <f>SUMIFS('Data Repository Table'!$J:$J,'Data Repository Table'!$A:$A,'Data Repository Table'!$A$3,'Data Repository Table'!$B:$B,'Data Repository Table'!$B$199,'Data Repository Table'!$C:$C,IF('Expenses Analysis'!$A$53="All","*",'Expenses Analysis'!$A$53),'Data Repository Table'!$G:$G,'Expenses Analysis'!$C$53,'Data Repository Table'!$H:$H,'Expenses Analysis'!$D$53,'Data Repository Table'!$D:$D,'Expenses Analysis'!K47)</f>
        <v>1158623.1401823002</v>
      </c>
      <c r="L53" s="14">
        <f>SUMIFS('Data Repository Table'!$J:$J,'Data Repository Table'!$A:$A,'Data Repository Table'!$A$3,'Data Repository Table'!$B:$B,'Data Repository Table'!$B$199,'Data Repository Table'!$C:$C,IF('Expenses Analysis'!$A$53="All","*",'Expenses Analysis'!$A$53),'Data Repository Table'!$G:$G,'Expenses Analysis'!$C$53,'Data Repository Table'!$H:$H,'Expenses Analysis'!$D$53,'Data Repository Table'!$D:$D,'Expenses Analysis'!L47)</f>
        <v>1176136.1610068001</v>
      </c>
      <c r="M53" s="14">
        <f>SUMIFS('Data Repository Table'!$J:$J,'Data Repository Table'!$A:$A,'Data Repository Table'!$A$3,'Data Repository Table'!$B:$B,'Data Repository Table'!$B$199,'Data Repository Table'!$C:$C,IF('Expenses Analysis'!$A$53="All","*",'Expenses Analysis'!$A$53),'Data Repository Table'!$G:$G,'Expenses Analysis'!$C$53,'Data Repository Table'!$H:$H,'Expenses Analysis'!$D$53,'Data Repository Table'!$D:$D,'Expenses Analysis'!M47)</f>
        <v>1239117.5758722001</v>
      </c>
      <c r="N53" s="14">
        <f>SUMIFS('Data Repository Table'!$J:$J,'Data Repository Table'!$A:$A,'Data Repository Table'!$A$3,'Data Repository Table'!$B:$B,'Data Repository Table'!$B$199,'Data Repository Table'!$C:$C,IF('Expenses Analysis'!$A$53="All","*",'Expenses Analysis'!$A$53),'Data Repository Table'!$G:$G,'Expenses Analysis'!$C$53,'Data Repository Table'!$H:$H,'Expenses Analysis'!$D$53,'Data Repository Table'!$D:$D,'Expenses Analysis'!N47)</f>
        <v>1215602.9551357001</v>
      </c>
      <c r="O53" s="14">
        <f>SUMIFS('Data Repository Table'!$J:$J,'Data Repository Table'!$A:$A,'Data Repository Table'!$A$3,'Data Repository Table'!$B:$B,'Data Repository Table'!$B$199,'Data Repository Table'!$C:$C,IF('Expenses Analysis'!$A$53="All","*",'Expenses Analysis'!$A$53),'Data Repository Table'!$G:$G,'Expenses Analysis'!$C$53,'Data Repository Table'!$H:$H,'Expenses Analysis'!$D$53,'Data Repository Table'!$D:$D,'Expenses Analysis'!O47)</f>
        <v>1190750.2535102002</v>
      </c>
      <c r="P53" s="14">
        <f>SUMIFS('Data Repository Table'!$J:$J,'Data Repository Table'!$A:$A,'Data Repository Table'!$A$3,'Data Repository Table'!$B:$B,'Data Repository Table'!$B$199,'Data Repository Table'!$C:$C,IF('Expenses Analysis'!$A$53="All","*",'Expenses Analysis'!$A$53),'Data Repository Table'!$G:$G,'Expenses Analysis'!$C$53,'Data Repository Table'!$H:$H,'Expenses Analysis'!$D$53,'Data Repository Table'!$D:$D,'Expenses Analysis'!P47)</f>
        <v>1381387.0449670001</v>
      </c>
      <c r="Q53" s="14">
        <f>SUMIFS('Data Repository Table'!$J:$J,'Data Repository Table'!$A:$A,'Data Repository Table'!$A$3,'Data Repository Table'!$B:$B,'Data Repository Table'!$B$199,'Data Repository Table'!$C:$C,IF('Expenses Analysis'!$A$53="All","*",'Expenses Analysis'!$A$53),'Data Repository Table'!$G:$G,'Expenses Analysis'!$C$53,'Data Repository Table'!$H:$H,'Expenses Analysis'!$D$53,'Data Repository Table'!$D:$D,'Expenses Analysis'!Q47)</f>
        <v>1040665.7581107001</v>
      </c>
      <c r="R53" s="14">
        <f t="shared" si="6"/>
        <v>16735122.996921198</v>
      </c>
      <c r="S53" s="73"/>
      <c r="T53" s="73"/>
      <c r="U53" s="73"/>
      <c r="V53" s="73"/>
      <c r="W53" s="73"/>
    </row>
    <row r="54" spans="1:23" x14ac:dyDescent="0.3">
      <c r="A54" s="74" t="s">
        <v>113</v>
      </c>
      <c r="B54" s="74" t="s">
        <v>37</v>
      </c>
      <c r="C54" s="74" t="s">
        <v>45</v>
      </c>
      <c r="D54" s="74" t="s">
        <v>59</v>
      </c>
      <c r="E54" s="73"/>
      <c r="F54" s="14">
        <f>SUMIFS('Data Repository Table'!$J:$J,'Data Repository Table'!$A:$A,'Data Repository Table'!$A$3,'Data Repository Table'!$B:$B,'Data Repository Table'!$B$199,'Data Repository Table'!$C:$C,IF('Expenses Analysis'!$A$54="All","*",'Expenses Analysis'!$A$54),'Data Repository Table'!$G:$G,'Expenses Analysis'!$C$54,'Data Repository Table'!$H:$H,'Expenses Analysis'!$D$54,'Data Repository Table'!$D:$D,'Expenses Analysis'!F47)</f>
        <v>1800236.6472906992</v>
      </c>
      <c r="G54" s="14">
        <f>SUMIFS('Data Repository Table'!$J:$J,'Data Repository Table'!$A:$A,'Data Repository Table'!$A$3,'Data Repository Table'!$B:$B,'Data Repository Table'!$B$199,'Data Repository Table'!$C:$C,IF('Expenses Analysis'!$A$54="All","*",'Expenses Analysis'!$A$54),'Data Repository Table'!$G:$G,'Expenses Analysis'!$C$54,'Data Repository Table'!$H:$H,'Expenses Analysis'!$D$54,'Data Repository Table'!$D:$D,'Expenses Analysis'!G47)</f>
        <v>1959718.9384044998</v>
      </c>
      <c r="H54" s="14">
        <f>SUMIFS('Data Repository Table'!$J:$J,'Data Repository Table'!$A:$A,'Data Repository Table'!$A$3,'Data Repository Table'!$B:$B,'Data Repository Table'!$B$199,'Data Repository Table'!$C:$C,IF('Expenses Analysis'!$A$54="All","*",'Expenses Analysis'!$A$54),'Data Repository Table'!$G:$G,'Expenses Analysis'!$C$54,'Data Repository Table'!$H:$H,'Expenses Analysis'!$D$54,'Data Repository Table'!$D:$D,'Expenses Analysis'!H47)</f>
        <v>2069515.5841112991</v>
      </c>
      <c r="I54" s="14">
        <f>SUMIFS('Data Repository Table'!$J:$J,'Data Repository Table'!$A:$A,'Data Repository Table'!$A$3,'Data Repository Table'!$B:$B,'Data Repository Table'!$B$199,'Data Repository Table'!$C:$C,IF('Expenses Analysis'!$A$54="All","*",'Expenses Analysis'!$A$54),'Data Repository Table'!$G:$G,'Expenses Analysis'!$C$54,'Data Repository Table'!$H:$H,'Expenses Analysis'!$D$54,'Data Repository Table'!$D:$D,'Expenses Analysis'!I47)</f>
        <v>2330999.3359503001</v>
      </c>
      <c r="J54" s="14">
        <f>SUMIFS('Data Repository Table'!$J:$J,'Data Repository Table'!$A:$A,'Data Repository Table'!$A$3,'Data Repository Table'!$B:$B,'Data Repository Table'!$B$199,'Data Repository Table'!$C:$C,IF('Expenses Analysis'!$A$54="All","*",'Expenses Analysis'!$A$54),'Data Repository Table'!$G:$G,'Expenses Analysis'!$C$54,'Data Repository Table'!$H:$H,'Expenses Analysis'!$D$54,'Data Repository Table'!$D:$D,'Expenses Analysis'!J47)</f>
        <v>2376535.9434183999</v>
      </c>
      <c r="K54" s="14">
        <f>SUMIFS('Data Repository Table'!$J:$J,'Data Repository Table'!$A:$A,'Data Repository Table'!$A$3,'Data Repository Table'!$B:$B,'Data Repository Table'!$B$199,'Data Repository Table'!$C:$C,IF('Expenses Analysis'!$A$54="All","*",'Expenses Analysis'!$A$54),'Data Repository Table'!$G:$G,'Expenses Analysis'!$C$54,'Data Repository Table'!$H:$H,'Expenses Analysis'!$D$54,'Data Repository Table'!$D:$D,'Expenses Analysis'!K47)</f>
        <v>1447049.2500542002</v>
      </c>
      <c r="L54" s="14">
        <f>SUMIFS('Data Repository Table'!$J:$J,'Data Repository Table'!$A:$A,'Data Repository Table'!$A$3,'Data Repository Table'!$B:$B,'Data Repository Table'!$B$199,'Data Repository Table'!$C:$C,IF('Expenses Analysis'!$A$54="All","*",'Expenses Analysis'!$A$54),'Data Repository Table'!$G:$G,'Expenses Analysis'!$C$54,'Data Repository Table'!$H:$H,'Expenses Analysis'!$D$54,'Data Repository Table'!$D:$D,'Expenses Analysis'!L47)</f>
        <v>1483562.2037511999</v>
      </c>
      <c r="M54" s="14">
        <f>SUMIFS('Data Repository Table'!$J:$J,'Data Repository Table'!$A:$A,'Data Repository Table'!$A$3,'Data Repository Table'!$B:$B,'Data Repository Table'!$B$199,'Data Repository Table'!$C:$C,IF('Expenses Analysis'!$A$54="All","*",'Expenses Analysis'!$A$54),'Data Repository Table'!$G:$G,'Expenses Analysis'!$C$54,'Data Repository Table'!$H:$H,'Expenses Analysis'!$D$54,'Data Repository Table'!$D:$D,'Expenses Analysis'!M47)</f>
        <v>1516247.7055998</v>
      </c>
      <c r="N54" s="14">
        <f>SUMIFS('Data Repository Table'!$J:$J,'Data Repository Table'!$A:$A,'Data Repository Table'!$A$3,'Data Repository Table'!$B:$B,'Data Repository Table'!$B$199,'Data Repository Table'!$C:$C,IF('Expenses Analysis'!$A$54="All","*",'Expenses Analysis'!$A$54),'Data Repository Table'!$G:$G,'Expenses Analysis'!$C$54,'Data Repository Table'!$H:$H,'Expenses Analysis'!$D$54,'Data Repository Table'!$D:$D,'Expenses Analysis'!N47)</f>
        <v>1567231.2198758</v>
      </c>
      <c r="O54" s="14">
        <f>SUMIFS('Data Repository Table'!$J:$J,'Data Repository Table'!$A:$A,'Data Repository Table'!$A$3,'Data Repository Table'!$B:$B,'Data Repository Table'!$B$199,'Data Repository Table'!$C:$C,IF('Expenses Analysis'!$A$54="All","*",'Expenses Analysis'!$A$54),'Data Repository Table'!$G:$G,'Expenses Analysis'!$C$54,'Data Repository Table'!$H:$H,'Expenses Analysis'!$D$54,'Data Repository Table'!$D:$D,'Expenses Analysis'!O47)</f>
        <v>1421177.7427773001</v>
      </c>
      <c r="P54" s="14">
        <f>SUMIFS('Data Repository Table'!$J:$J,'Data Repository Table'!$A:$A,'Data Repository Table'!$A$3,'Data Repository Table'!$B:$B,'Data Repository Table'!$B$199,'Data Repository Table'!$C:$C,IF('Expenses Analysis'!$A$54="All","*",'Expenses Analysis'!$A$54),'Data Repository Table'!$G:$G,'Expenses Analysis'!$C$54,'Data Repository Table'!$H:$H,'Expenses Analysis'!$D$54,'Data Repository Table'!$D:$D,'Expenses Analysis'!P47)</f>
        <v>1665801.7318074999</v>
      </c>
      <c r="Q54" s="14">
        <f>SUMIFS('Data Repository Table'!$J:$J,'Data Repository Table'!$A:$A,'Data Repository Table'!$A$3,'Data Repository Table'!$B:$B,'Data Repository Table'!$B$199,'Data Repository Table'!$C:$C,IF('Expenses Analysis'!$A$54="All","*",'Expenses Analysis'!$A$54),'Data Repository Table'!$G:$G,'Expenses Analysis'!$C$54,'Data Repository Table'!$H:$H,'Expenses Analysis'!$D$54,'Data Repository Table'!$D:$D,'Expenses Analysis'!Q47)</f>
        <v>1452590.2533372999</v>
      </c>
      <c r="R54" s="14">
        <f t="shared" si="6"/>
        <v>21090666.556378298</v>
      </c>
      <c r="S54" s="73"/>
      <c r="T54" s="73"/>
      <c r="U54" s="171"/>
      <c r="V54" s="73"/>
      <c r="W54" s="73"/>
    </row>
    <row r="55" spans="1:23" x14ac:dyDescent="0.3">
      <c r="A55" s="74" t="s">
        <v>113</v>
      </c>
      <c r="B55" s="74" t="s">
        <v>37</v>
      </c>
      <c r="C55" s="74" t="s">
        <v>45</v>
      </c>
      <c r="D55" s="74" t="s">
        <v>57</v>
      </c>
      <c r="E55" s="73"/>
      <c r="F55" s="14">
        <f>SUMIFS('Data Repository Table'!$J:$J,'Data Repository Table'!$A:$A,'Data Repository Table'!$A$3,'Data Repository Table'!$B:$B,'Data Repository Table'!$B$199,'Data Repository Table'!$C:$C,IF('Expenses Analysis'!$A$55="All","*",'Expenses Analysis'!$A$55),'Data Repository Table'!$G:$G,'Expenses Analysis'!$C$55,'Data Repository Table'!$H:$H,'Expenses Analysis'!$D$55,'Data Repository Table'!$D:$D,'Expenses Analysis'!F47)</f>
        <v>886197.60176639946</v>
      </c>
      <c r="G55" s="14">
        <f>SUMIFS('Data Repository Table'!$J:$J,'Data Repository Table'!$A:$A,'Data Repository Table'!$A$3,'Data Repository Table'!$B:$B,'Data Repository Table'!$B$199,'Data Repository Table'!$C:$C,IF('Expenses Analysis'!$A$55="All","*",'Expenses Analysis'!$A$55),'Data Repository Table'!$G:$G,'Expenses Analysis'!$C$55,'Data Repository Table'!$H:$H,'Expenses Analysis'!$D$55,'Data Repository Table'!$D:$D,'Expenses Analysis'!G47)</f>
        <v>1012646.749821</v>
      </c>
      <c r="H55" s="14">
        <f>SUMIFS('Data Repository Table'!$J:$J,'Data Repository Table'!$A:$A,'Data Repository Table'!$A$3,'Data Repository Table'!$B:$B,'Data Repository Table'!$B$199,'Data Repository Table'!$C:$C,IF('Expenses Analysis'!$A$55="All","*",'Expenses Analysis'!$A$55),'Data Repository Table'!$G:$G,'Expenses Analysis'!$C$55,'Data Repository Table'!$H:$H,'Expenses Analysis'!$D$55,'Data Repository Table'!$D:$D,'Expenses Analysis'!H47)</f>
        <v>1025398.9493285995</v>
      </c>
      <c r="I55" s="14">
        <f>SUMIFS('Data Repository Table'!$J:$J,'Data Repository Table'!$A:$A,'Data Repository Table'!$A$3,'Data Repository Table'!$B:$B,'Data Repository Table'!$B$199,'Data Repository Table'!$C:$C,IF('Expenses Analysis'!$A$55="All","*",'Expenses Analysis'!$A$55),'Data Repository Table'!$G:$G,'Expenses Analysis'!$C$55,'Data Repository Table'!$H:$H,'Expenses Analysis'!$D$55,'Data Repository Table'!$D:$D,'Expenses Analysis'!I47)</f>
        <v>1186610.9527146001</v>
      </c>
      <c r="J55" s="14">
        <f>SUMIFS('Data Repository Table'!$J:$J,'Data Repository Table'!$A:$A,'Data Repository Table'!$A$3,'Data Repository Table'!$B:$B,'Data Repository Table'!$B$199,'Data Repository Table'!$C:$C,IF('Expenses Analysis'!$A$55="All","*",'Expenses Analysis'!$A$55),'Data Repository Table'!$G:$G,'Expenses Analysis'!$C$55,'Data Repository Table'!$H:$H,'Expenses Analysis'!$D$55,'Data Repository Table'!$D:$D,'Expenses Analysis'!J47)</f>
        <v>1229462.2582892999</v>
      </c>
      <c r="K55" s="14">
        <f>SUMIFS('Data Repository Table'!$J:$J,'Data Repository Table'!$A:$A,'Data Repository Table'!$A$3,'Data Repository Table'!$B:$B,'Data Repository Table'!$B$199,'Data Repository Table'!$C:$C,IF('Expenses Analysis'!$A$55="All","*",'Expenses Analysis'!$A$55),'Data Repository Table'!$G:$G,'Expenses Analysis'!$C$55,'Data Repository Table'!$H:$H,'Expenses Analysis'!$D$55,'Data Repository Table'!$D:$D,'Expenses Analysis'!K47)</f>
        <v>749668.56593790022</v>
      </c>
      <c r="L55" s="14">
        <f>SUMIFS('Data Repository Table'!$J:$J,'Data Repository Table'!$A:$A,'Data Repository Table'!$A$3,'Data Repository Table'!$B:$B,'Data Repository Table'!$B$199,'Data Repository Table'!$C:$C,IF('Expenses Analysis'!$A$55="All","*",'Expenses Analysis'!$A$55),'Data Repository Table'!$G:$G,'Expenses Analysis'!$C$55,'Data Repository Table'!$H:$H,'Expenses Analysis'!$D$55,'Data Repository Table'!$D:$D,'Expenses Analysis'!L47)</f>
        <v>774322.04976840003</v>
      </c>
      <c r="M55" s="14">
        <f>SUMIFS('Data Repository Table'!$J:$J,'Data Repository Table'!$A:$A,'Data Repository Table'!$A$3,'Data Repository Table'!$B:$B,'Data Repository Table'!$B$199,'Data Repository Table'!$C:$C,IF('Expenses Analysis'!$A$55="All","*",'Expenses Analysis'!$A$55),'Data Repository Table'!$G:$G,'Expenses Analysis'!$C$55,'Data Repository Table'!$H:$H,'Expenses Analysis'!$D$55,'Data Repository Table'!$D:$D,'Expenses Analysis'!M47)</f>
        <v>795356.48947859998</v>
      </c>
      <c r="N55" s="14">
        <f>SUMIFS('Data Repository Table'!$J:$J,'Data Repository Table'!$A:$A,'Data Repository Table'!$A$3,'Data Repository Table'!$B:$B,'Data Repository Table'!$B$199,'Data Repository Table'!$C:$C,IF('Expenses Analysis'!$A$55="All","*",'Expenses Analysis'!$A$55),'Data Repository Table'!$G:$G,'Expenses Analysis'!$C$55,'Data Repository Table'!$H:$H,'Expenses Analysis'!$D$55,'Data Repository Table'!$D:$D,'Expenses Analysis'!N47)</f>
        <v>795992.24834010005</v>
      </c>
      <c r="O55" s="14">
        <f>SUMIFS('Data Repository Table'!$J:$J,'Data Repository Table'!$A:$A,'Data Repository Table'!$A$3,'Data Repository Table'!$B:$B,'Data Repository Table'!$B$199,'Data Repository Table'!$C:$C,IF('Expenses Analysis'!$A$55="All","*",'Expenses Analysis'!$A$55),'Data Repository Table'!$G:$G,'Expenses Analysis'!$C$55,'Data Repository Table'!$H:$H,'Expenses Analysis'!$D$55,'Data Repository Table'!$D:$D,'Expenses Analysis'!O47)</f>
        <v>759387.99960660015</v>
      </c>
      <c r="P55" s="14">
        <f>SUMIFS('Data Repository Table'!$J:$J,'Data Repository Table'!$A:$A,'Data Repository Table'!$A$3,'Data Repository Table'!$B:$B,'Data Repository Table'!$B$199,'Data Repository Table'!$C:$C,IF('Expenses Analysis'!$A$55="All","*",'Expenses Analysis'!$A$55),'Data Repository Table'!$G:$G,'Expenses Analysis'!$C$55,'Data Repository Table'!$H:$H,'Expenses Analysis'!$D$55,'Data Repository Table'!$D:$D,'Expenses Analysis'!P47)</f>
        <v>879614.44655700005</v>
      </c>
      <c r="Q55" s="14">
        <f>SUMIFS('Data Repository Table'!$J:$J,'Data Repository Table'!$A:$A,'Data Repository Table'!$A$3,'Data Repository Table'!$B:$B,'Data Repository Table'!$B$199,'Data Repository Table'!$C:$C,IF('Expenses Analysis'!$A$55="All","*",'Expenses Analysis'!$A$55),'Data Repository Table'!$G:$G,'Expenses Analysis'!$C$55,'Data Repository Table'!$H:$H,'Expenses Analysis'!$D$55,'Data Repository Table'!$D:$D,'Expenses Analysis'!Q47)</f>
        <v>718766.35225710005</v>
      </c>
      <c r="R55" s="14">
        <f t="shared" si="6"/>
        <v>10813424.6638656</v>
      </c>
      <c r="S55" s="73"/>
      <c r="T55" s="73"/>
      <c r="U55" s="73"/>
      <c r="V55" s="73"/>
      <c r="W55" s="73"/>
    </row>
    <row r="56" spans="1:23" ht="15" thickBot="1" x14ac:dyDescent="0.35">
      <c r="A56" s="74" t="s">
        <v>113</v>
      </c>
      <c r="B56" s="74" t="s">
        <v>37</v>
      </c>
      <c r="C56" s="74" t="s">
        <v>44</v>
      </c>
      <c r="D56" s="74" t="s">
        <v>56</v>
      </c>
      <c r="E56" s="73"/>
      <c r="F56" s="14">
        <f>SUMIFS('Data Repository Table'!$J:$J,'Data Repository Table'!$A:$A,'Data Repository Table'!$A$3,'Data Repository Table'!$B:$B,'Data Repository Table'!$B$199,'Data Repository Table'!$C:$C,IF('Expenses Analysis'!$A$56="All","*",'Expenses Analysis'!$A$56),'Data Repository Table'!$G:$G,'Expenses Analysis'!$C$56,'Data Repository Table'!$H:$H,'Expenses Analysis'!$D$56,'Data Repository Table'!$D:$D,'Expenses Analysis'!F$47)</f>
        <v>7367588.6791624967</v>
      </c>
      <c r="G56" s="14">
        <f>SUMIFS('Data Repository Table'!$J:$J,'Data Repository Table'!$A:$A,'Data Repository Table'!$A$3,'Data Repository Table'!$B:$B,'Data Repository Table'!$B$199,'Data Repository Table'!$C:$C,IF('Expenses Analysis'!$A$56="All","*",'Expenses Analysis'!$A$56),'Data Repository Table'!$G:$G,'Expenses Analysis'!$C$56,'Data Repository Table'!$H:$H,'Expenses Analysis'!$D$56,'Data Repository Table'!$D:$D,'Expenses Analysis'!G$47)</f>
        <v>7849336.0209874995</v>
      </c>
      <c r="H56" s="14">
        <f>SUMIFS('Data Repository Table'!$J:$J,'Data Repository Table'!$A:$A,'Data Repository Table'!$A$3,'Data Repository Table'!$B:$B,'Data Repository Table'!$B$199,'Data Repository Table'!$C:$C,IF('Expenses Analysis'!$A$56="All","*",'Expenses Analysis'!$A$56),'Data Repository Table'!$G:$G,'Expenses Analysis'!$C$56,'Data Repository Table'!$H:$H,'Expenses Analysis'!$D$56,'Data Repository Table'!$D:$D,'Expenses Analysis'!H$47)</f>
        <v>8389760.6297374964</v>
      </c>
      <c r="I56" s="14">
        <f>SUMIFS('Data Repository Table'!$J:$J,'Data Repository Table'!$A:$A,'Data Repository Table'!$A$3,'Data Repository Table'!$B:$B,'Data Repository Table'!$B$199,'Data Repository Table'!$C:$C,IF('Expenses Analysis'!$A$56="All","*",'Expenses Analysis'!$A$56),'Data Repository Table'!$G:$G,'Expenses Analysis'!$C$56,'Data Repository Table'!$H:$H,'Expenses Analysis'!$D$56,'Data Repository Table'!$D:$D,'Expenses Analysis'!I$47)</f>
        <v>9137407.9125625007</v>
      </c>
      <c r="J56" s="14">
        <f>SUMIFS('Data Repository Table'!$J:$J,'Data Repository Table'!$A:$A,'Data Repository Table'!$A$3,'Data Repository Table'!$B:$B,'Data Repository Table'!$B$199,'Data Repository Table'!$C:$C,IF('Expenses Analysis'!$A$56="All","*",'Expenses Analysis'!$A$56),'Data Repository Table'!$G:$G,'Expenses Analysis'!$C$56,'Data Repository Table'!$H:$H,'Expenses Analysis'!$D$56,'Data Repository Table'!$D:$D,'Expenses Analysis'!J$47)</f>
        <v>9187415.9798249993</v>
      </c>
      <c r="K56" s="14">
        <f>SUMIFS('Data Repository Table'!$J:$J,'Data Repository Table'!$A:$A,'Data Repository Table'!$A$3,'Data Repository Table'!$B:$B,'Data Repository Table'!$B$199,'Data Repository Table'!$C:$C,IF('Expenses Analysis'!$A$56="All","*",'Expenses Analysis'!$A$56),'Data Repository Table'!$G:$G,'Expenses Analysis'!$C$56,'Data Repository Table'!$H:$H,'Expenses Analysis'!$D$56,'Data Repository Table'!$D:$D,'Expenses Analysis'!K$47)</f>
        <v>5779740.0739000011</v>
      </c>
      <c r="L56" s="14">
        <f>SUMIFS('Data Repository Table'!$J:$J,'Data Repository Table'!$A:$A,'Data Repository Table'!$A$3,'Data Repository Table'!$B:$B,'Data Repository Table'!$B$199,'Data Repository Table'!$C:$C,IF('Expenses Analysis'!$A$56="All","*",'Expenses Analysis'!$A$56),'Data Repository Table'!$G:$G,'Expenses Analysis'!$C$56,'Data Repository Table'!$H:$H,'Expenses Analysis'!$D$56,'Data Repository Table'!$D:$D,'Expenses Analysis'!L$47)</f>
        <v>6008311.4579999996</v>
      </c>
      <c r="M56" s="14">
        <f>SUMIFS('Data Repository Table'!$J:$J,'Data Repository Table'!$A:$A,'Data Repository Table'!$A$3,'Data Repository Table'!$B:$B,'Data Repository Table'!$B$199,'Data Repository Table'!$C:$C,IF('Expenses Analysis'!$A$56="All","*",'Expenses Analysis'!$A$56),'Data Repository Table'!$G:$G,'Expenses Analysis'!$C$56,'Data Repository Table'!$H:$H,'Expenses Analysis'!$D$56,'Data Repository Table'!$D:$D,'Expenses Analysis'!M$47)</f>
        <v>6995040.989875</v>
      </c>
      <c r="N56" s="14">
        <f>SUMIFS('Data Repository Table'!$J:$J,'Data Repository Table'!$A:$A,'Data Repository Table'!$A$3,'Data Repository Table'!$B:$B,'Data Repository Table'!$B$199,'Data Repository Table'!$C:$C,IF('Expenses Analysis'!$A$56="All","*",'Expenses Analysis'!$A$56),'Data Repository Table'!$G:$G,'Expenses Analysis'!$C$56,'Data Repository Table'!$H:$H,'Expenses Analysis'!$D$56,'Data Repository Table'!$D:$D,'Expenses Analysis'!N$47)</f>
        <v>6352457.05155</v>
      </c>
      <c r="O56" s="14">
        <f>SUMIFS('Data Repository Table'!$J:$J,'Data Repository Table'!$A:$A,'Data Repository Table'!$A$3,'Data Repository Table'!$B:$B,'Data Repository Table'!$B$199,'Data Repository Table'!$C:$C,IF('Expenses Analysis'!$A$56="All","*",'Expenses Analysis'!$A$56),'Data Repository Table'!$G:$G,'Expenses Analysis'!$C$56,'Data Repository Table'!$H:$H,'Expenses Analysis'!$D$56,'Data Repository Table'!$D:$D,'Expenses Analysis'!O$47)</f>
        <v>6560328.9663875001</v>
      </c>
      <c r="P56" s="14">
        <f>SUMIFS('Data Repository Table'!$J:$J,'Data Repository Table'!$A:$A,'Data Repository Table'!$A$3,'Data Repository Table'!$B:$B,'Data Repository Table'!$B$199,'Data Repository Table'!$C:$C,IF('Expenses Analysis'!$A$56="All","*",'Expenses Analysis'!$A$56),'Data Repository Table'!$G:$G,'Expenses Analysis'!$C$56,'Data Repository Table'!$H:$H,'Expenses Analysis'!$D$56,'Data Repository Table'!$D:$D,'Expenses Analysis'!P$47)</f>
        <v>7526766.7026125006</v>
      </c>
      <c r="Q56" s="14">
        <f>SUMIFS('Data Repository Table'!$J:$J,'Data Repository Table'!$A:$A,'Data Repository Table'!$A$3,'Data Repository Table'!$B:$B,'Data Repository Table'!$B$199,'Data Repository Table'!$C:$C,IF('Expenses Analysis'!$A$56="All","*",'Expenses Analysis'!$A$56),'Data Repository Table'!$G:$G,'Expenses Analysis'!$C$56,'Data Repository Table'!$H:$H,'Expenses Analysis'!$D$56,'Data Repository Table'!$D:$D,'Expenses Analysis'!Q$47)</f>
        <v>6174477.1062125005</v>
      </c>
      <c r="R56" s="14">
        <f t="shared" si="6"/>
        <v>87328631.570812494</v>
      </c>
      <c r="S56" s="73"/>
      <c r="T56" s="73"/>
      <c r="U56" s="73"/>
      <c r="V56" s="73"/>
      <c r="W56" s="73"/>
    </row>
    <row r="57" spans="1:23" s="102" customFormat="1" ht="15.6" thickTop="1" thickBot="1" x14ac:dyDescent="0.35">
      <c r="A57" s="100" t="s">
        <v>94</v>
      </c>
      <c r="B57" s="100" t="s">
        <v>94</v>
      </c>
      <c r="C57" s="100" t="s">
        <v>94</v>
      </c>
      <c r="D57" s="100" t="s">
        <v>94</v>
      </c>
      <c r="E57" s="101"/>
      <c r="F57" s="39"/>
      <c r="G57" s="39"/>
      <c r="H57" s="39"/>
      <c r="I57" s="39"/>
      <c r="J57" s="39"/>
      <c r="K57" s="39"/>
      <c r="L57" s="39"/>
      <c r="M57" s="39"/>
      <c r="N57" s="39"/>
      <c r="O57" s="39"/>
      <c r="P57" s="39"/>
      <c r="Q57" s="39"/>
      <c r="R57" s="160">
        <f>SUM(R49:R56)</f>
        <v>321266412.41209888</v>
      </c>
      <c r="S57" s="101"/>
      <c r="T57" s="101"/>
      <c r="U57" s="101"/>
      <c r="V57" s="101"/>
      <c r="W57" s="101"/>
    </row>
    <row r="58" spans="1:23" ht="25.2" customHeight="1" thickTop="1" x14ac:dyDescent="0.3">
      <c r="A58" s="222"/>
      <c r="B58" s="223"/>
      <c r="C58" s="223"/>
      <c r="D58" s="223"/>
      <c r="E58" s="223"/>
      <c r="F58" s="223"/>
      <c r="G58" s="223"/>
      <c r="H58" s="223"/>
      <c r="I58" s="223"/>
      <c r="J58" s="223"/>
      <c r="K58" s="223"/>
      <c r="L58" s="223"/>
      <c r="M58" s="223"/>
      <c r="N58" s="223"/>
      <c r="O58" s="223"/>
      <c r="P58" s="223"/>
      <c r="Q58" s="223"/>
      <c r="R58" s="223"/>
      <c r="S58" s="223"/>
      <c r="T58" s="87"/>
      <c r="U58" s="87"/>
      <c r="V58" s="87"/>
      <c r="W58" s="87"/>
    </row>
    <row r="59" spans="1:23" x14ac:dyDescent="0.3">
      <c r="A59" s="103"/>
      <c r="F59"/>
      <c r="G59"/>
      <c r="H59"/>
      <c r="I59"/>
      <c r="J59"/>
      <c r="K59"/>
      <c r="L59"/>
      <c r="M59"/>
      <c r="N59"/>
      <c r="O59"/>
      <c r="P59"/>
      <c r="Q59"/>
      <c r="R59"/>
      <c r="T59" s="87"/>
      <c r="U59" s="87"/>
      <c r="V59" s="87"/>
      <c r="W59" s="87"/>
    </row>
    <row r="60" spans="1:23" x14ac:dyDescent="0.3">
      <c r="A60" s="103"/>
      <c r="F60"/>
      <c r="G60"/>
      <c r="H60"/>
      <c r="I60"/>
      <c r="J60"/>
      <c r="K60"/>
      <c r="L60"/>
      <c r="M60"/>
      <c r="N60"/>
      <c r="O60"/>
      <c r="P60"/>
      <c r="Q60"/>
      <c r="R60"/>
      <c r="T60" s="87"/>
      <c r="U60" s="87"/>
      <c r="V60" s="87"/>
      <c r="W60" s="87"/>
    </row>
    <row r="61" spans="1:23" x14ac:dyDescent="0.3">
      <c r="A61" s="103"/>
      <c r="F61"/>
      <c r="G61"/>
      <c r="H61"/>
      <c r="I61"/>
      <c r="J61"/>
      <c r="K61"/>
      <c r="L61"/>
      <c r="M61"/>
      <c r="N61"/>
      <c r="O61"/>
      <c r="P61"/>
      <c r="Q61"/>
      <c r="R61"/>
      <c r="T61" s="87"/>
      <c r="U61" s="87"/>
      <c r="V61" s="87"/>
      <c r="W61" s="87"/>
    </row>
    <row r="62" spans="1:23" ht="18" x14ac:dyDescent="0.35">
      <c r="A62" s="103"/>
      <c r="F62" s="162"/>
      <c r="G62" s="161"/>
      <c r="H62"/>
      <c r="I62"/>
      <c r="J62"/>
      <c r="K62"/>
      <c r="L62"/>
      <c r="M62"/>
      <c r="N62"/>
      <c r="O62"/>
      <c r="P62"/>
      <c r="Q62"/>
      <c r="R62"/>
      <c r="T62" s="87"/>
      <c r="U62" s="87"/>
      <c r="V62" s="87"/>
      <c r="W62" s="87"/>
    </row>
    <row r="63" spans="1:23" ht="18" x14ac:dyDescent="0.35">
      <c r="A63" s="103"/>
      <c r="F63" s="162"/>
      <c r="G63" s="162"/>
      <c r="H63" s="162"/>
      <c r="I63" s="162"/>
      <c r="J63" s="162"/>
      <c r="K63" s="162"/>
      <c r="L63" s="162"/>
      <c r="M63" s="162"/>
      <c r="N63" s="162"/>
      <c r="O63"/>
      <c r="P63"/>
      <c r="Q63"/>
      <c r="R63"/>
      <c r="T63" s="87"/>
      <c r="U63" s="87"/>
      <c r="V63" s="87"/>
      <c r="W63" s="87"/>
    </row>
    <row r="64" spans="1:23" x14ac:dyDescent="0.3">
      <c r="A64" s="73"/>
      <c r="B64" s="73"/>
      <c r="C64" s="73"/>
      <c r="D64" s="73"/>
      <c r="E64" s="73"/>
      <c r="S64" s="73"/>
      <c r="T64" s="73"/>
      <c r="U64" s="73"/>
      <c r="V64" s="73"/>
      <c r="W64" s="73"/>
    </row>
    <row r="65" spans="1:23" x14ac:dyDescent="0.3">
      <c r="A65" s="73"/>
      <c r="B65" s="73"/>
      <c r="C65" s="73"/>
      <c r="D65" s="73"/>
      <c r="E65" s="73"/>
      <c r="S65" s="73"/>
      <c r="T65" s="73"/>
      <c r="U65" s="73"/>
      <c r="V65" s="73"/>
      <c r="W65" s="73"/>
    </row>
    <row r="66" spans="1:23" x14ac:dyDescent="0.3">
      <c r="A66" s="73"/>
      <c r="B66" s="73"/>
      <c r="C66" s="73"/>
      <c r="D66" s="73"/>
      <c r="E66" s="73"/>
      <c r="S66" s="73"/>
      <c r="T66" s="73"/>
      <c r="U66" s="73"/>
      <c r="V66" s="73"/>
      <c r="W66" s="73"/>
    </row>
    <row r="67" spans="1:23" x14ac:dyDescent="0.3">
      <c r="A67" s="73"/>
      <c r="B67" s="73"/>
      <c r="C67" s="73"/>
      <c r="D67" s="73"/>
      <c r="E67" s="73"/>
      <c r="S67" s="73"/>
      <c r="T67" s="73"/>
      <c r="U67" s="73"/>
      <c r="V67" s="73"/>
      <c r="W67" s="73"/>
    </row>
    <row r="68" spans="1:23" x14ac:dyDescent="0.3">
      <c r="A68" s="73"/>
      <c r="B68" s="73"/>
      <c r="C68" s="73"/>
      <c r="D68" s="73"/>
      <c r="E68" s="73"/>
      <c r="S68" s="73"/>
      <c r="T68" s="73"/>
      <c r="U68" s="73"/>
      <c r="V68" s="73"/>
      <c r="W68" s="73"/>
    </row>
    <row r="69" spans="1:23" x14ac:dyDescent="0.3">
      <c r="A69" s="73"/>
      <c r="B69" s="73"/>
      <c r="C69" s="73"/>
      <c r="D69" s="73"/>
      <c r="E69" s="73"/>
      <c r="S69" s="73"/>
      <c r="T69" s="73"/>
      <c r="U69" s="73"/>
      <c r="V69" s="73"/>
      <c r="W69" s="73"/>
    </row>
    <row r="70" spans="1:23" x14ac:dyDescent="0.3">
      <c r="A70" s="73"/>
      <c r="B70" s="73"/>
      <c r="C70" s="73"/>
      <c r="D70" s="73"/>
      <c r="E70" s="73"/>
      <c r="S70" s="73"/>
      <c r="T70" s="73"/>
      <c r="U70" s="73"/>
      <c r="V70" s="73"/>
      <c r="W70" s="73"/>
    </row>
    <row r="71" spans="1:23" x14ac:dyDescent="0.3">
      <c r="A71" s="73"/>
      <c r="B71" s="73"/>
      <c r="C71" s="73"/>
      <c r="D71" s="73"/>
      <c r="E71" s="73"/>
      <c r="S71" s="73"/>
      <c r="T71" s="73"/>
      <c r="U71" s="73"/>
      <c r="V71" s="73"/>
      <c r="W71" s="73"/>
    </row>
    <row r="72" spans="1:23" x14ac:dyDescent="0.3">
      <c r="A72" s="73"/>
      <c r="B72" s="73"/>
      <c r="C72" s="73"/>
      <c r="D72" s="73"/>
      <c r="E72" s="73"/>
      <c r="S72" s="73"/>
      <c r="T72" s="73"/>
      <c r="U72" s="73"/>
      <c r="V72" s="73"/>
      <c r="W72" s="73"/>
    </row>
    <row r="73" spans="1:23" x14ac:dyDescent="0.3">
      <c r="A73" s="73"/>
      <c r="B73" s="73"/>
      <c r="C73" s="73"/>
      <c r="D73" s="73"/>
      <c r="E73" s="73"/>
      <c r="S73" s="73"/>
      <c r="T73" s="73"/>
      <c r="U73" s="73"/>
      <c r="V73" s="73"/>
      <c r="W73" s="73"/>
    </row>
    <row r="74" spans="1:23" x14ac:dyDescent="0.3">
      <c r="A74" s="73"/>
      <c r="B74" s="73"/>
      <c r="C74" s="73"/>
      <c r="D74" s="73"/>
      <c r="E74" s="73"/>
      <c r="S74" s="73"/>
      <c r="T74" s="73"/>
      <c r="U74" s="73"/>
      <c r="V74" s="73"/>
      <c r="W74" s="73"/>
    </row>
    <row r="75" spans="1:23" x14ac:dyDescent="0.3">
      <c r="A75" s="73"/>
      <c r="B75" s="73"/>
      <c r="C75" s="73"/>
      <c r="D75" s="73"/>
      <c r="E75" s="73"/>
      <c r="S75" s="73"/>
      <c r="T75" s="73"/>
      <c r="U75" s="73"/>
      <c r="V75" s="73"/>
      <c r="W75" s="73"/>
    </row>
    <row r="76" spans="1:23" x14ac:dyDescent="0.3">
      <c r="A76" s="73"/>
      <c r="B76" s="73"/>
      <c r="C76" s="73"/>
      <c r="D76" s="73"/>
      <c r="E76" s="73"/>
      <c r="S76" s="73"/>
      <c r="T76" s="73"/>
      <c r="U76" s="73"/>
      <c r="V76" s="73"/>
      <c r="W76" s="73"/>
    </row>
    <row r="77" spans="1:23" ht="83.7" customHeight="1" x14ac:dyDescent="0.3">
      <c r="A77" s="218" t="s">
        <v>114</v>
      </c>
      <c r="B77" s="219"/>
      <c r="C77" s="219"/>
      <c r="D77" s="219"/>
      <c r="E77" s="219"/>
      <c r="F77" s="219"/>
      <c r="G77" s="219"/>
      <c r="H77" s="219"/>
      <c r="I77" s="219"/>
      <c r="J77" s="219"/>
      <c r="K77" s="219"/>
      <c r="L77" s="219"/>
      <c r="M77" s="219"/>
      <c r="N77" s="219"/>
      <c r="O77" s="219"/>
      <c r="P77" s="219"/>
      <c r="Q77" s="219"/>
      <c r="R77" s="219"/>
      <c r="S77" s="219"/>
      <c r="T77" s="219"/>
      <c r="U77" s="219"/>
      <c r="V77" s="219"/>
      <c r="W77" s="77"/>
    </row>
    <row r="78" spans="1:23" x14ac:dyDescent="0.3">
      <c r="A78" s="73"/>
      <c r="B78" s="73"/>
      <c r="C78" s="73"/>
      <c r="D78" s="73"/>
      <c r="E78" s="73"/>
      <c r="S78" s="73"/>
      <c r="T78" s="73"/>
      <c r="U78" s="73"/>
      <c r="V78" s="73"/>
      <c r="W78" s="73"/>
    </row>
    <row r="79" spans="1:23" x14ac:dyDescent="0.3">
      <c r="A79" s="73"/>
      <c r="B79" s="73"/>
      <c r="C79" s="73"/>
      <c r="D79" s="73"/>
      <c r="E79" s="73"/>
      <c r="S79" s="73"/>
      <c r="T79" s="73"/>
      <c r="U79" s="73"/>
      <c r="V79" s="73"/>
      <c r="W79" s="73"/>
    </row>
    <row r="80" spans="1:23" x14ac:dyDescent="0.3">
      <c r="A80" s="73"/>
      <c r="B80" s="73"/>
      <c r="C80" s="73"/>
      <c r="D80" s="73"/>
      <c r="E80" s="73"/>
      <c r="S80" s="73"/>
      <c r="T80" s="73"/>
      <c r="U80" s="73"/>
      <c r="V80" s="73"/>
      <c r="W80" s="73"/>
    </row>
    <row r="81" spans="1:23" x14ac:dyDescent="0.3">
      <c r="A81" s="73"/>
      <c r="B81" s="73"/>
      <c r="C81" s="73"/>
      <c r="D81" s="73"/>
      <c r="E81" s="89"/>
      <c r="F81"/>
      <c r="S81" s="73"/>
      <c r="T81" s="73"/>
      <c r="U81" s="73"/>
      <c r="V81" s="73"/>
      <c r="W81" s="73"/>
    </row>
    <row r="82" spans="1:23" ht="15.6" x14ac:dyDescent="0.3">
      <c r="A82" s="73"/>
      <c r="B82" s="73"/>
      <c r="C82" s="73"/>
      <c r="D82" s="73"/>
      <c r="E82" s="150"/>
      <c r="F82" s="150"/>
      <c r="S82" s="73"/>
      <c r="T82" s="73"/>
      <c r="U82" s="73"/>
      <c r="V82" s="73"/>
      <c r="W82" s="73"/>
    </row>
    <row r="83" spans="1:23" x14ac:dyDescent="0.3">
      <c r="A83" s="73"/>
      <c r="B83" s="73"/>
      <c r="C83" s="73"/>
      <c r="D83" s="73"/>
      <c r="E83" s="73"/>
      <c r="S83" s="73"/>
      <c r="T83" s="73"/>
      <c r="U83" s="73"/>
      <c r="V83" s="73"/>
      <c r="W83" s="73"/>
    </row>
    <row r="84" spans="1:23" x14ac:dyDescent="0.3">
      <c r="A84" s="73"/>
      <c r="B84" s="73"/>
      <c r="C84" s="73"/>
      <c r="D84" s="73"/>
      <c r="E84" s="73"/>
      <c r="S84" s="73"/>
      <c r="T84" s="73"/>
      <c r="U84" s="73"/>
      <c r="V84" s="73"/>
      <c r="W84" s="73"/>
    </row>
    <row r="85" spans="1:23" x14ac:dyDescent="0.3">
      <c r="A85" s="73"/>
      <c r="B85" s="73"/>
      <c r="C85" s="73"/>
      <c r="D85" s="73"/>
      <c r="E85" s="73"/>
      <c r="S85" s="73"/>
      <c r="T85" s="73"/>
      <c r="U85" s="73"/>
      <c r="V85" s="73"/>
      <c r="W85" s="73"/>
    </row>
    <row r="86" spans="1:23" x14ac:dyDescent="0.3">
      <c r="A86" s="73"/>
      <c r="B86" s="73"/>
      <c r="C86" s="73"/>
      <c r="D86" s="73"/>
      <c r="E86" s="73"/>
      <c r="S86" s="73"/>
      <c r="T86" s="73"/>
      <c r="U86" s="73"/>
      <c r="V86" s="73"/>
      <c r="W86" s="73"/>
    </row>
    <row r="87" spans="1:23" x14ac:dyDescent="0.3">
      <c r="A87" s="73"/>
      <c r="B87" s="73"/>
      <c r="C87" s="73"/>
      <c r="D87" s="73"/>
      <c r="E87" s="73"/>
      <c r="S87" s="73"/>
      <c r="T87" s="73"/>
      <c r="U87" s="73"/>
      <c r="V87" s="73"/>
      <c r="W87" s="73"/>
    </row>
    <row r="88" spans="1:23" x14ac:dyDescent="0.3">
      <c r="A88" s="73"/>
      <c r="B88" s="73"/>
      <c r="C88" s="73"/>
      <c r="D88" s="73"/>
      <c r="E88" s="73"/>
      <c r="S88" s="73"/>
      <c r="T88" s="73"/>
      <c r="U88" s="73"/>
      <c r="V88" s="73"/>
      <c r="W88" s="73"/>
    </row>
    <row r="89" spans="1:23" x14ac:dyDescent="0.3">
      <c r="A89" s="73"/>
      <c r="B89" s="73"/>
      <c r="C89" s="73"/>
      <c r="D89" s="73"/>
      <c r="E89" s="73"/>
      <c r="S89" s="73"/>
      <c r="T89" s="73"/>
      <c r="U89" s="73"/>
      <c r="V89" s="73"/>
      <c r="W89" s="73"/>
    </row>
    <row r="90" spans="1:23" x14ac:dyDescent="0.3">
      <c r="A90" s="73"/>
      <c r="B90" s="73"/>
      <c r="C90" s="73"/>
      <c r="D90" s="73"/>
      <c r="E90" s="73"/>
      <c r="S90" s="73"/>
      <c r="T90" s="73"/>
      <c r="U90" s="73"/>
      <c r="V90" s="73"/>
      <c r="W90" s="73"/>
    </row>
    <row r="91" spans="1:23" x14ac:dyDescent="0.3">
      <c r="A91" s="73"/>
      <c r="B91" s="73"/>
      <c r="C91" s="73"/>
      <c r="D91" s="73"/>
      <c r="E91" s="73"/>
      <c r="S91" s="73"/>
      <c r="T91" s="73"/>
      <c r="U91" s="73"/>
      <c r="V91" s="73"/>
      <c r="W91" s="73"/>
    </row>
    <row r="92" spans="1:23" x14ac:dyDescent="0.3">
      <c r="A92" s="73"/>
      <c r="B92" s="73"/>
      <c r="C92" s="73"/>
      <c r="D92" s="73"/>
      <c r="E92" s="73"/>
      <c r="S92" s="73"/>
      <c r="T92" s="73"/>
      <c r="U92" s="73"/>
      <c r="V92" s="73"/>
      <c r="W92" s="73"/>
    </row>
    <row r="93" spans="1:23" x14ac:dyDescent="0.3">
      <c r="A93" s="73"/>
      <c r="B93" s="73"/>
      <c r="C93" s="73"/>
      <c r="D93" s="73"/>
      <c r="E93" s="73"/>
      <c r="S93" s="73"/>
      <c r="T93" s="73"/>
      <c r="U93" s="73"/>
      <c r="V93" s="73"/>
      <c r="W93" s="73"/>
    </row>
    <row r="94" spans="1:23" x14ac:dyDescent="0.3">
      <c r="A94" s="73"/>
      <c r="B94" s="73"/>
      <c r="C94" s="73"/>
      <c r="D94" s="73"/>
      <c r="E94" s="73"/>
      <c r="S94" s="73"/>
      <c r="T94" s="73"/>
      <c r="U94" s="73"/>
      <c r="V94" s="73"/>
      <c r="W94" s="73"/>
    </row>
    <row r="95" spans="1:23" ht="26.7" customHeight="1" x14ac:dyDescent="0.3">
      <c r="A95" s="218" t="s">
        <v>115</v>
      </c>
      <c r="B95" s="219"/>
      <c r="C95" s="219"/>
      <c r="D95" s="219"/>
      <c r="E95" s="219"/>
      <c r="F95" s="219"/>
      <c r="G95" s="219"/>
      <c r="H95" s="219"/>
      <c r="I95" s="219"/>
      <c r="J95" s="219"/>
      <c r="K95" s="219"/>
      <c r="L95" s="219"/>
      <c r="M95" s="219"/>
      <c r="N95" s="219"/>
      <c r="O95" s="219"/>
      <c r="P95" s="219"/>
      <c r="Q95" s="219"/>
      <c r="R95" s="219"/>
      <c r="S95" s="219"/>
      <c r="T95" s="219"/>
      <c r="U95" s="219"/>
      <c r="V95" s="219"/>
      <c r="W95" s="77"/>
    </row>
    <row r="96" spans="1:23" ht="21" customHeight="1" x14ac:dyDescent="0.3">
      <c r="A96" s="218" t="s">
        <v>116</v>
      </c>
      <c r="B96" s="219"/>
      <c r="C96" s="219"/>
      <c r="D96" s="219"/>
      <c r="E96" s="219"/>
      <c r="F96" s="219"/>
      <c r="G96" s="219"/>
      <c r="H96" s="219"/>
      <c r="I96" s="219"/>
      <c r="J96" s="219"/>
      <c r="K96" s="219"/>
      <c r="L96" s="219"/>
      <c r="M96" s="219"/>
      <c r="N96" s="219"/>
      <c r="O96" s="219"/>
      <c r="P96" s="219"/>
      <c r="Q96" s="219"/>
      <c r="R96" s="219"/>
      <c r="S96" s="219"/>
      <c r="T96" s="219"/>
      <c r="U96" s="219"/>
      <c r="V96" s="219"/>
      <c r="W96" s="77"/>
    </row>
    <row r="97" spans="1:23" ht="22.2" customHeight="1" x14ac:dyDescent="0.3">
      <c r="A97" s="218" t="s">
        <v>117</v>
      </c>
      <c r="B97" s="219"/>
      <c r="C97" s="219"/>
      <c r="D97" s="219"/>
      <c r="E97" s="219"/>
      <c r="F97" s="219"/>
      <c r="G97" s="219"/>
      <c r="H97" s="219"/>
      <c r="I97" s="219"/>
      <c r="J97" s="219"/>
      <c r="K97" s="219"/>
      <c r="L97" s="219"/>
      <c r="M97" s="219"/>
      <c r="N97" s="219"/>
      <c r="O97" s="219"/>
      <c r="P97" s="219"/>
      <c r="Q97" s="219"/>
      <c r="R97" s="219"/>
      <c r="S97" s="219"/>
      <c r="T97" s="219"/>
      <c r="U97" s="219"/>
      <c r="V97" s="219"/>
      <c r="W97" s="77"/>
    </row>
    <row r="98" spans="1:23" ht="19.2" customHeight="1" x14ac:dyDescent="0.3">
      <c r="A98" s="218" t="s">
        <v>118</v>
      </c>
      <c r="B98" s="219"/>
      <c r="C98" s="219"/>
      <c r="D98" s="219"/>
      <c r="E98" s="219"/>
      <c r="F98" s="219"/>
      <c r="G98" s="219"/>
      <c r="H98" s="219"/>
      <c r="I98" s="219"/>
      <c r="J98" s="219"/>
      <c r="K98" s="219"/>
      <c r="L98" s="219"/>
      <c r="M98" s="219"/>
      <c r="N98" s="219"/>
      <c r="O98" s="219"/>
      <c r="P98" s="219"/>
      <c r="Q98" s="219"/>
      <c r="R98" s="219"/>
      <c r="S98" s="219"/>
      <c r="T98" s="219"/>
      <c r="U98" s="219"/>
      <c r="V98" s="219"/>
      <c r="W98" s="77"/>
    </row>
    <row r="99" spans="1:23" ht="18.45" customHeight="1" x14ac:dyDescent="0.3">
      <c r="A99" s="218" t="s">
        <v>119</v>
      </c>
      <c r="B99" s="219"/>
      <c r="C99" s="219"/>
      <c r="D99" s="219"/>
      <c r="E99" s="219"/>
      <c r="F99" s="219"/>
      <c r="G99" s="219"/>
      <c r="H99" s="219"/>
      <c r="I99" s="219"/>
      <c r="J99" s="219"/>
      <c r="K99" s="219"/>
      <c r="L99" s="219"/>
      <c r="M99" s="219"/>
      <c r="N99" s="219"/>
      <c r="O99" s="219"/>
      <c r="P99" s="219"/>
      <c r="Q99" s="219"/>
      <c r="R99" s="219"/>
      <c r="S99" s="219"/>
      <c r="T99" s="219"/>
      <c r="U99" s="219"/>
      <c r="V99" s="219"/>
      <c r="W99" s="77"/>
    </row>
    <row r="100" spans="1:23" ht="18.45" customHeight="1" x14ac:dyDescent="0.3">
      <c r="A100" s="218" t="s">
        <v>120</v>
      </c>
      <c r="B100" s="219"/>
      <c r="C100" s="219"/>
      <c r="D100" s="219"/>
      <c r="E100" s="219"/>
      <c r="F100" s="219"/>
      <c r="G100" s="219"/>
      <c r="H100" s="219"/>
      <c r="I100" s="219"/>
      <c r="J100" s="219"/>
      <c r="K100" s="219"/>
      <c r="L100" s="219"/>
      <c r="M100" s="219"/>
      <c r="N100" s="219"/>
      <c r="O100" s="219"/>
      <c r="P100" s="219"/>
      <c r="Q100" s="219"/>
      <c r="R100" s="219"/>
      <c r="S100" s="219"/>
      <c r="T100" s="219"/>
      <c r="U100" s="219"/>
      <c r="V100" s="219"/>
      <c r="W100" s="77"/>
    </row>
    <row r="101" spans="1:23" s="104" customFormat="1" ht="54" customHeight="1" x14ac:dyDescent="0.3">
      <c r="A101" s="218" t="s">
        <v>121</v>
      </c>
      <c r="B101" s="219"/>
      <c r="C101" s="219"/>
      <c r="D101" s="219"/>
      <c r="E101" s="219"/>
      <c r="F101" s="219"/>
      <c r="G101" s="219"/>
      <c r="H101" s="219"/>
      <c r="I101" s="219"/>
      <c r="J101" s="219"/>
      <c r="K101" s="219"/>
      <c r="L101" s="219"/>
      <c r="M101" s="219"/>
      <c r="N101" s="219"/>
      <c r="O101" s="219"/>
      <c r="P101" s="77"/>
      <c r="Q101" s="77"/>
      <c r="R101" s="77"/>
    </row>
    <row r="102" spans="1:23" x14ac:dyDescent="0.3">
      <c r="A102" s="15"/>
      <c r="B102" s="15"/>
      <c r="C102" s="15"/>
      <c r="D102" s="15"/>
      <c r="E102" s="15"/>
    </row>
    <row r="103" spans="1:23" s="99" customFormat="1" x14ac:dyDescent="0.3">
      <c r="A103" s="79" t="s">
        <v>16</v>
      </c>
      <c r="B103" s="79" t="s">
        <v>20</v>
      </c>
      <c r="C103" s="79" t="s">
        <v>92</v>
      </c>
      <c r="D103" s="79" t="s">
        <v>39</v>
      </c>
      <c r="E103" s="79" t="s">
        <v>109</v>
      </c>
      <c r="F103" s="90">
        <v>41456</v>
      </c>
      <c r="G103" s="90">
        <v>41487</v>
      </c>
      <c r="H103" s="90">
        <v>41518</v>
      </c>
      <c r="I103" s="90">
        <v>41548</v>
      </c>
      <c r="J103" s="90">
        <v>41579</v>
      </c>
      <c r="K103" s="90">
        <v>41609</v>
      </c>
      <c r="L103" s="90">
        <v>41640</v>
      </c>
      <c r="M103" s="90">
        <v>41671</v>
      </c>
      <c r="N103" s="90">
        <v>41699</v>
      </c>
      <c r="O103" s="90">
        <v>41730</v>
      </c>
      <c r="P103" s="90">
        <v>41760</v>
      </c>
      <c r="Q103" s="90">
        <v>41791</v>
      </c>
      <c r="R103" s="166" t="s">
        <v>96</v>
      </c>
    </row>
    <row r="104" spans="1:23" s="99" customFormat="1" x14ac:dyDescent="0.3">
      <c r="A104" s="79"/>
      <c r="B104" s="79"/>
      <c r="C104" s="79"/>
      <c r="D104" s="78"/>
      <c r="E104" s="91"/>
      <c r="F104" s="91"/>
      <c r="G104" s="91"/>
      <c r="H104" s="91"/>
      <c r="I104" s="91"/>
      <c r="J104" s="91"/>
      <c r="K104" s="91"/>
      <c r="L104" s="91"/>
      <c r="M104" s="91"/>
      <c r="N104" s="91"/>
      <c r="O104" s="91"/>
      <c r="P104" s="91"/>
      <c r="Q104" s="91"/>
      <c r="R104" s="91"/>
    </row>
    <row r="105" spans="1:23" x14ac:dyDescent="0.3">
      <c r="A105" s="74" t="s">
        <v>41</v>
      </c>
      <c r="B105" s="74" t="s">
        <v>52</v>
      </c>
      <c r="C105" s="74" t="s">
        <v>37</v>
      </c>
      <c r="D105" s="74" t="s">
        <v>46</v>
      </c>
      <c r="E105" s="74" t="s">
        <v>55</v>
      </c>
      <c r="F105" s="14">
        <f>SUMIFS('Data Repository Table'!$J:$J,'Data Repository Table'!$A:$A,'Expenses Analysis'!$A$105,'Data Repository Table'!$B:$B,'Expenses Analysis'!$C$105,'Data Repository Table'!$C:$C,'Expenses Analysis'!B105,'Data Repository Table'!$G:$G,'Expenses Analysis'!$D$105,'Data Repository Table'!$H:$H,'Expenses Analysis'!$E$105,'Data Repository Table'!$D:$D,'Expenses Analysis'!F103)</f>
        <v>593751.84077137313</v>
      </c>
      <c r="G105" s="14">
        <f>SUMIFS('Data Repository Table'!$J:$J,'Data Repository Table'!$A:$A,'Expenses Analysis'!$A$105,'Data Repository Table'!$B:$B,'Expenses Analysis'!$C$105,'Data Repository Table'!$C:$C,'Expenses Analysis'!$B$105,'Data Repository Table'!$G:$G,'Expenses Analysis'!$D$105,'Data Repository Table'!$H:$H,'Expenses Analysis'!$E$105,'Data Repository Table'!$D:$D,'Expenses Analysis'!G103)</f>
        <v>820393.03401412489</v>
      </c>
      <c r="H105" s="14">
        <f>SUMIFS('Data Repository Table'!$J:$J,'Data Repository Table'!$A:$A,'Expenses Analysis'!$A$105,'Data Repository Table'!$B:$B,'Expenses Analysis'!$C$105,'Data Repository Table'!$C:$C,'Expenses Analysis'!$B$105,'Data Repository Table'!$G:$G,'Expenses Analysis'!$D$105,'Data Repository Table'!$H:$H,'Expenses Analysis'!$E$105,'Data Repository Table'!$D:$D,'Expenses Analysis'!H103)</f>
        <v>642291.58212862327</v>
      </c>
      <c r="I105" s="14">
        <f>SUMIFS('Data Repository Table'!$J:$J,'Data Repository Table'!$A:$A,'Expenses Analysis'!$A$105,'Data Repository Table'!$B:$B,'Expenses Analysis'!$C$105,'Data Repository Table'!$C:$C,'Expenses Analysis'!$B$105,'Data Repository Table'!$G:$G,'Expenses Analysis'!$D$105,'Data Repository Table'!$H:$H,'Expenses Analysis'!$E$105,'Data Repository Table'!$D:$D,'Expenses Analysis'!I103)</f>
        <v>609639.97288837493</v>
      </c>
      <c r="J105" s="14">
        <f>SUMIFS('Data Repository Table'!$J:$J,'Data Repository Table'!$A:$A,'Expenses Analysis'!$A$105,'Data Repository Table'!$B:$B,'Expenses Analysis'!$C$105,'Data Repository Table'!$C:$C,'Expenses Analysis'!$B$105,'Data Repository Table'!$G:$G,'Expenses Analysis'!$D$105,'Data Repository Table'!$H:$H,'Expenses Analysis'!$E$105,'Data Repository Table'!$D:$D,'Expenses Analysis'!J103)</f>
        <v>626073.16897124995</v>
      </c>
      <c r="K105" s="14">
        <f>SUMIFS('Data Repository Table'!$J:$J,'Data Repository Table'!$A:$A,'Expenses Analysis'!$A$105,'Data Repository Table'!$B:$B,'Expenses Analysis'!$C$105,'Data Repository Table'!$C:$C,'Expenses Analysis'!$B$105,'Data Repository Table'!$G:$G,'Expenses Analysis'!$D$105,'Data Repository Table'!$H:$H,'Expenses Analysis'!$E$105,'Data Repository Table'!$D:$D,'Expenses Analysis'!K103)</f>
        <v>602153.37789750006</v>
      </c>
      <c r="L105" s="14">
        <f>SUMIFS('Data Repository Table'!$J:$J,'Data Repository Table'!$A:$A,'Expenses Analysis'!$A$105,'Data Repository Table'!$B:$B,'Expenses Analysis'!$C$105,'Data Repository Table'!$C:$C,'Expenses Analysis'!$B$105,'Data Repository Table'!$G:$G,'Expenses Analysis'!$D$105,'Data Repository Table'!$H:$H,'Expenses Analysis'!$E$105,'Data Repository Table'!$D:$D,'Expenses Analysis'!L103)</f>
        <v>1146143.9846999997</v>
      </c>
      <c r="M105" s="14">
        <f>SUMIFS('Data Repository Table'!$J:$J,'Data Repository Table'!$A:$A,'Expenses Analysis'!$A$105,'Data Repository Table'!$B:$B,'Expenses Analysis'!$C$105,'Data Repository Table'!$C:$C,'Expenses Analysis'!$B$105,'Data Repository Table'!$G:$G,'Expenses Analysis'!$D$105,'Data Repository Table'!$H:$H,'Expenses Analysis'!$E$105,'Data Repository Table'!$D:$D,'Expenses Analysis'!M103)</f>
        <v>964931.83751249989</v>
      </c>
      <c r="N105" s="14">
        <f>SUMIFS('Data Repository Table'!$J:$J,'Data Repository Table'!$A:$A,'Expenses Analysis'!$A$105,'Data Repository Table'!$B:$B,'Expenses Analysis'!$C$105,'Data Repository Table'!$C:$C,'Expenses Analysis'!$B$105,'Data Repository Table'!$G:$G,'Expenses Analysis'!$D$105,'Data Repository Table'!$H:$H,'Expenses Analysis'!$E$105,'Data Repository Table'!$D:$D,'Expenses Analysis'!N103)</f>
        <v>962733.95790000004</v>
      </c>
      <c r="O105" s="14">
        <f>SUMIFS('Data Repository Table'!$J:$J,'Data Repository Table'!$A:$A,'Expenses Analysis'!$A$105,'Data Repository Table'!$B:$B,'Expenses Analysis'!$C$105,'Data Repository Table'!$C:$C,'Expenses Analysis'!$B$105,'Data Repository Table'!$G:$G,'Expenses Analysis'!$D$105,'Data Repository Table'!$H:$H,'Expenses Analysis'!$E$105,'Data Repository Table'!$D:$D,'Expenses Analysis'!O103)</f>
        <v>964825.21760624985</v>
      </c>
      <c r="P105" s="14">
        <f>SUMIFS('Data Repository Table'!$J:$J,'Data Repository Table'!$A:$A,'Expenses Analysis'!$A$105,'Data Repository Table'!$B:$B,'Expenses Analysis'!$C$105,'Data Repository Table'!$C:$C,'Expenses Analysis'!$B$105,'Data Repository Table'!$G:$G,'Expenses Analysis'!$D$105,'Data Repository Table'!$H:$H,'Expenses Analysis'!$E$105,'Data Repository Table'!$D:$D,'Expenses Analysis'!P103)</f>
        <v>1024534.78359375</v>
      </c>
      <c r="Q105" s="14">
        <f>SUMIFS('Data Repository Table'!$J:$J,'Data Repository Table'!$A:$A,'Expenses Analysis'!$A$105,'Data Repository Table'!$B:$B,'Expenses Analysis'!$C$105,'Data Repository Table'!$C:$C,'Expenses Analysis'!$B$105,'Data Repository Table'!$G:$G,'Expenses Analysis'!$D$105,'Data Repository Table'!$H:$H,'Expenses Analysis'!$E$105,'Data Repository Table'!$D:$D,'Expenses Analysis'!Q103)</f>
        <v>1168045.22566875</v>
      </c>
      <c r="R105" s="14">
        <f>SUM(F105:Q105)</f>
        <v>10125517.983652497</v>
      </c>
    </row>
    <row r="106" spans="1:23" x14ac:dyDescent="0.3">
      <c r="A106" s="74" t="s">
        <v>41</v>
      </c>
      <c r="B106" s="74" t="s">
        <v>54</v>
      </c>
      <c r="C106" s="74" t="s">
        <v>37</v>
      </c>
      <c r="D106" s="74" t="s">
        <v>46</v>
      </c>
      <c r="E106" s="74" t="s">
        <v>55</v>
      </c>
      <c r="F106" s="14">
        <f>SUMIFS('Data Repository Table'!$J:$J,'Data Repository Table'!$A:$A,'Expenses Analysis'!$A$105,'Data Repository Table'!$B:$B,'Expenses Analysis'!$C$106,'Data Repository Table'!$C:$C,'Expenses Analysis'!$B$106,'Data Repository Table'!$G:$G,'Expenses Analysis'!$D$105,'Data Repository Table'!$H:$H,'Expenses Analysis'!$E$105,'Data Repository Table'!$D:$D,'Expenses Analysis'!F103)</f>
        <v>2533034.5131168002</v>
      </c>
      <c r="G106" s="14">
        <f>SUMIFS('Data Repository Table'!$J:$J,'Data Repository Table'!$A:$A,'Expenses Analysis'!$A$105,'Data Repository Table'!$B:$B,'Expenses Analysis'!$C$106,'Data Repository Table'!$C:$C,'Expenses Analysis'!$B$106,'Data Repository Table'!$G:$G,'Expenses Analysis'!$D$105,'Data Repository Table'!$H:$H,'Expenses Analysis'!$E$105,'Data Repository Table'!$D:$D,'Expenses Analysis'!G103)</f>
        <v>3051574.1625600001</v>
      </c>
      <c r="H106" s="14">
        <f>SUMIFS('Data Repository Table'!$J:$J,'Data Repository Table'!$A:$A,'Expenses Analysis'!$A$105,'Data Repository Table'!$B:$B,'Expenses Analysis'!$C$106,'Data Repository Table'!$C:$C,'Expenses Analysis'!$B$106,'Data Repository Table'!$G:$G,'Expenses Analysis'!$D$105,'Data Repository Table'!$H:$H,'Expenses Analysis'!$E$105,'Data Repository Table'!$D:$D,'Expenses Analysis'!H103)</f>
        <v>3084202.7580672004</v>
      </c>
      <c r="I106" s="14">
        <f>SUMIFS('Data Repository Table'!$J:$J,'Data Repository Table'!$A:$A,'Expenses Analysis'!$A$105,'Data Repository Table'!$B:$B,'Expenses Analysis'!$C$106,'Data Repository Table'!$C:$C,'Expenses Analysis'!$B$106,'Data Repository Table'!$G:$G,'Expenses Analysis'!$D$105,'Data Repository Table'!$H:$H,'Expenses Analysis'!$E$105,'Data Repository Table'!$D:$D,'Expenses Analysis'!I103)</f>
        <v>4135202.765971201</v>
      </c>
      <c r="J106" s="14">
        <f>SUMIFS('Data Repository Table'!$J:$J,'Data Repository Table'!$A:$A,'Expenses Analysis'!$A$105,'Data Repository Table'!$B:$B,'Expenses Analysis'!$C$106,'Data Repository Table'!$C:$C,'Expenses Analysis'!$B$106,'Data Repository Table'!$G:$G,'Expenses Analysis'!$D$105,'Data Repository Table'!$H:$H,'Expenses Analysis'!$E$105,'Data Repository Table'!$D:$D,'Expenses Analysis'!J103)</f>
        <v>4473275.8948415993</v>
      </c>
      <c r="K106" s="14">
        <f>SUMIFS('Data Repository Table'!$J:$J,'Data Repository Table'!$A:$A,'Expenses Analysis'!$A$105,'Data Repository Table'!$B:$B,'Expenses Analysis'!$C$106,'Data Repository Table'!$C:$C,'Expenses Analysis'!$B$106,'Data Repository Table'!$G:$G,'Expenses Analysis'!$D$105,'Data Repository Table'!$H:$H,'Expenses Analysis'!$E$105,'Data Repository Table'!$D:$D,'Expenses Analysis'!K103)</f>
        <v>3464957.9260800011</v>
      </c>
      <c r="L106" s="14">
        <f>SUMIFS('Data Repository Table'!$J:$J,'Data Repository Table'!$A:$A,'Expenses Analysis'!$A$105,'Data Repository Table'!$B:$B,'Expenses Analysis'!$C$106,'Data Repository Table'!$C:$C,'Expenses Analysis'!$B$106,'Data Repository Table'!$G:$G,'Expenses Analysis'!$D$105,'Data Repository Table'!$H:$H,'Expenses Analysis'!$E$105,'Data Repository Table'!$D:$D,'Expenses Analysis'!L103)</f>
        <v>4049642.8266000003</v>
      </c>
      <c r="M106" s="14">
        <f>SUMIFS('Data Repository Table'!$J:$J,'Data Repository Table'!$A:$A,'Expenses Analysis'!$A$105,'Data Repository Table'!$B:$B,'Expenses Analysis'!$C$106,'Data Repository Table'!$C:$C,'Expenses Analysis'!$B$106,'Data Repository Table'!$G:$G,'Expenses Analysis'!$D$105,'Data Repository Table'!$H:$H,'Expenses Analysis'!$E$105,'Data Repository Table'!$D:$D,'Expenses Analysis'!M103)</f>
        <v>4767948.2214000002</v>
      </c>
      <c r="N106" s="14">
        <f>SUMIFS('Data Repository Table'!$J:$J,'Data Repository Table'!$A:$A,'Expenses Analysis'!$A$105,'Data Repository Table'!$B:$B,'Expenses Analysis'!$C$106,'Data Repository Table'!$C:$C,'Expenses Analysis'!$B$106,'Data Repository Table'!$G:$G,'Expenses Analysis'!$D$105,'Data Repository Table'!$H:$H,'Expenses Analysis'!$E$105,'Data Repository Table'!$D:$D,'Expenses Analysis'!N103)</f>
        <v>4346722.8083999995</v>
      </c>
      <c r="O106" s="14">
        <f>SUMIFS('Data Repository Table'!$J:$J,'Data Repository Table'!$A:$A,'Expenses Analysis'!$A$105,'Data Repository Table'!$B:$B,'Expenses Analysis'!$C$106,'Data Repository Table'!$C:$C,'Expenses Analysis'!$B$106,'Data Repository Table'!$G:$G,'Expenses Analysis'!$D$105,'Data Repository Table'!$H:$H,'Expenses Analysis'!$E$105,'Data Repository Table'!$D:$D,'Expenses Analysis'!O103)</f>
        <v>4671541.1274000006</v>
      </c>
      <c r="P106" s="14">
        <f>SUMIFS('Data Repository Table'!$J:$J,'Data Repository Table'!$A:$A,'Expenses Analysis'!$A$105,'Data Repository Table'!$B:$B,'Expenses Analysis'!$C$106,'Data Repository Table'!$C:$C,'Expenses Analysis'!$B$106,'Data Repository Table'!$G:$G,'Expenses Analysis'!$D$105,'Data Repository Table'!$H:$H,'Expenses Analysis'!$E$105,'Data Repository Table'!$D:$D,'Expenses Analysis'!P103)</f>
        <v>5478104.6040000012</v>
      </c>
      <c r="Q106" s="14">
        <f>SUMIFS('Data Repository Table'!$J:$J,'Data Repository Table'!$A:$A,'Expenses Analysis'!$A$105,'Data Repository Table'!$B:$B,'Expenses Analysis'!$C$106,'Data Repository Table'!$C:$C,'Expenses Analysis'!$B$106,'Data Repository Table'!$G:$G,'Expenses Analysis'!$D$105,'Data Repository Table'!$H:$H,'Expenses Analysis'!$E$105,'Data Repository Table'!$D:$D,'Expenses Analysis'!Q103)</f>
        <v>2269805.1667200001</v>
      </c>
      <c r="R106" s="14">
        <f>SUM(F106:Q106)</f>
        <v>46326012.775156811</v>
      </c>
    </row>
    <row r="107" spans="1:23" x14ac:dyDescent="0.3">
      <c r="A107" s="74" t="s">
        <v>41</v>
      </c>
      <c r="B107" s="74" t="s">
        <v>53</v>
      </c>
      <c r="C107" s="74" t="s">
        <v>37</v>
      </c>
      <c r="D107" s="74" t="s">
        <v>46</v>
      </c>
      <c r="E107" s="74" t="s">
        <v>55</v>
      </c>
      <c r="F107" s="14">
        <f>SUMIFS('Data Repository Table'!$J:$J,'Data Repository Table'!$A:$A,'Expenses Analysis'!$A$105,'Data Repository Table'!$B:$B,'Expenses Analysis'!$C$105,'Data Repository Table'!$C:$C,'Expenses Analysis'!$B$107,'Data Repository Table'!$G:$G,'Expenses Analysis'!$D$105,'Data Repository Table'!$H:$H,'Expenses Analysis'!$E$105,'Data Repository Table'!$D:$D,'Expenses Analysis'!F103)</f>
        <v>1625596.3356633</v>
      </c>
      <c r="G107" s="14">
        <f>SUMIFS('Data Repository Table'!$J:$J,'Data Repository Table'!$A:$A,'Expenses Analysis'!$A$105,'Data Repository Table'!$B:$B,'Expenses Analysis'!$C$105,'Data Repository Table'!$C:$C,'Expenses Analysis'!$B$107,'Data Repository Table'!$G:$G,'Expenses Analysis'!$D$105,'Data Repository Table'!$H:$H,'Expenses Analysis'!$E$105,'Data Repository Table'!$D:$D,'Expenses Analysis'!G103)</f>
        <v>1295067.8472731998</v>
      </c>
      <c r="H107" s="14">
        <f>SUMIFS('Data Repository Table'!$J:$J,'Data Repository Table'!$A:$A,'Expenses Analysis'!$A$105,'Data Repository Table'!$B:$B,'Expenses Analysis'!$C$105,'Data Repository Table'!$C:$C,'Expenses Analysis'!$B$107,'Data Repository Table'!$G:$G,'Expenses Analysis'!$D$105,'Data Repository Table'!$H:$H,'Expenses Analysis'!$E$105,'Data Repository Table'!$D:$D,'Expenses Analysis'!H103)</f>
        <v>1750624.8818057997</v>
      </c>
      <c r="I107" s="14">
        <f>SUMIFS('Data Repository Table'!$J:$J,'Data Repository Table'!$A:$A,'Expenses Analysis'!$A$105,'Data Repository Table'!$B:$B,'Expenses Analysis'!$C$105,'Data Repository Table'!$C:$C,'Expenses Analysis'!$B$107,'Data Repository Table'!$G:$G,'Expenses Analysis'!$D$105,'Data Repository Table'!$H:$H,'Expenses Analysis'!$E$105,'Data Repository Table'!$D:$D,'Expenses Analysis'!I103)</f>
        <v>1472529.3869285996</v>
      </c>
      <c r="J107" s="14">
        <f>SUMIFS('Data Repository Table'!$J:$J,'Data Repository Table'!$A:$A,'Expenses Analysis'!$A$105,'Data Repository Table'!$B:$B,'Expenses Analysis'!$C$105,'Data Repository Table'!$C:$C,'Expenses Analysis'!$B$107,'Data Repository Table'!$G:$G,'Expenses Analysis'!$D$105,'Data Repository Table'!$H:$H,'Expenses Analysis'!$E$105,'Data Repository Table'!$D:$D,'Expenses Analysis'!J103)</f>
        <v>1252200.4923928501</v>
      </c>
      <c r="K107" s="14">
        <f>SUMIFS('Data Repository Table'!$J:$J,'Data Repository Table'!$A:$A,'Expenses Analysis'!$A$105,'Data Repository Table'!$B:$B,'Expenses Analysis'!$C$105,'Data Repository Table'!$C:$C,'Expenses Analysis'!$B$107,'Data Repository Table'!$G:$G,'Expenses Analysis'!$D$105,'Data Repository Table'!$H:$H,'Expenses Analysis'!$E$105,'Data Repository Table'!$D:$D,'Expenses Analysis'!K103)</f>
        <v>1406782.6738875001</v>
      </c>
      <c r="L107" s="14">
        <f>SUMIFS('Data Repository Table'!$J:$J,'Data Repository Table'!$A:$A,'Expenses Analysis'!$A$105,'Data Repository Table'!$B:$B,'Expenses Analysis'!$C$105,'Data Repository Table'!$C:$C,'Expenses Analysis'!$B$107,'Data Repository Table'!$G:$G,'Expenses Analysis'!$D$105,'Data Repository Table'!$H:$H,'Expenses Analysis'!$E$105,'Data Repository Table'!$D:$D,'Expenses Analysis'!L103)</f>
        <v>1877449.5046125001</v>
      </c>
      <c r="M107" s="14">
        <f>SUMIFS('Data Repository Table'!$J:$J,'Data Repository Table'!$A:$A,'Expenses Analysis'!$A$105,'Data Repository Table'!$B:$B,'Expenses Analysis'!$C$105,'Data Repository Table'!$C:$C,'Expenses Analysis'!$B$107,'Data Repository Table'!$G:$G,'Expenses Analysis'!$D$105,'Data Repository Table'!$H:$H,'Expenses Analysis'!$E$105,'Data Repository Table'!$D:$D,'Expenses Analysis'!M103)</f>
        <v>1912219.1750437501</v>
      </c>
      <c r="N107" s="14">
        <f>SUMIFS('Data Repository Table'!$J:$J,'Data Repository Table'!$A:$A,'Expenses Analysis'!$A$105,'Data Repository Table'!$B:$B,'Expenses Analysis'!$C$105,'Data Repository Table'!$C:$C,'Expenses Analysis'!$B$107,'Data Repository Table'!$G:$G,'Expenses Analysis'!$D$105,'Data Repository Table'!$H:$H,'Expenses Analysis'!$E$105,'Data Repository Table'!$D:$D,'Expenses Analysis'!N103)</f>
        <v>2266625.1980531253</v>
      </c>
      <c r="O107" s="14">
        <f>SUMIFS('Data Repository Table'!$J:$J,'Data Repository Table'!$A:$A,'Expenses Analysis'!$A$105,'Data Repository Table'!$B:$B,'Expenses Analysis'!$C$105,'Data Repository Table'!$C:$C,'Expenses Analysis'!$B$107,'Data Repository Table'!$G:$G,'Expenses Analysis'!$D$105,'Data Repository Table'!$H:$H,'Expenses Analysis'!$E$105,'Data Repository Table'!$D:$D,'Expenses Analysis'!O103)</f>
        <v>2234200.5744250002</v>
      </c>
      <c r="P107" s="14">
        <f>SUMIFS('Data Repository Table'!$J:$J,'Data Repository Table'!$A:$A,'Expenses Analysis'!$A$105,'Data Repository Table'!$B:$B,'Expenses Analysis'!$C$105,'Data Repository Table'!$C:$C,'Expenses Analysis'!$B$107,'Data Repository Table'!$G:$G,'Expenses Analysis'!$D$105,'Data Repository Table'!$H:$H,'Expenses Analysis'!$E$105,'Data Repository Table'!$D:$D,'Expenses Analysis'!P103)</f>
        <v>2593715.6428375002</v>
      </c>
      <c r="Q107" s="14">
        <f>SUMIFS('Data Repository Table'!$J:$J,'Data Repository Table'!$A:$A,'Expenses Analysis'!$A$105,'Data Repository Table'!$B:$B,'Expenses Analysis'!$C$105,'Data Repository Table'!$C:$C,'Expenses Analysis'!$B$107,'Data Repository Table'!$G:$G,'Expenses Analysis'!$D$105,'Data Repository Table'!$H:$H,'Expenses Analysis'!$E$105,'Data Repository Table'!$D:$D,'Expenses Analysis'!Q103)</f>
        <v>2274807.7859325004</v>
      </c>
      <c r="R107" s="14">
        <f>SUM(F107:Q107)</f>
        <v>21961819.498855624</v>
      </c>
    </row>
    <row r="108" spans="1:23" x14ac:dyDescent="0.3">
      <c r="A108" s="74" t="s">
        <v>79</v>
      </c>
      <c r="B108" s="74" t="s">
        <v>52</v>
      </c>
      <c r="C108" s="74" t="s">
        <v>80</v>
      </c>
      <c r="D108" s="74" t="s">
        <v>80</v>
      </c>
      <c r="E108" s="74" t="s">
        <v>80</v>
      </c>
      <c r="F108" s="168">
        <f>SUMIFS('Data Repository Table'!$J:$J,'Data Repository Table'!$A:$A,'Expenses Analysis'!$A$108,'Data Repository Table'!$B:$B,'Expenses Analysis'!$C$108,'Data Repository Table'!$C:$C,'Expenses Analysis'!$B$108,'Data Repository Table'!$G:$G,'Expenses Analysis'!$D$108,'Data Repository Table'!$H:$H,'Expenses Analysis'!$E$108,'Data Repository Table'!$D:$D,'Expenses Analysis'!F103)</f>
        <v>181.933291</v>
      </c>
      <c r="G108" s="168">
        <f>SUMIFS('Data Repository Table'!$J:$J,'Data Repository Table'!$A:$A,'Expenses Analysis'!$A$108,'Data Repository Table'!$B:$B,'Expenses Analysis'!$C$108,'Data Repository Table'!$C:$C,'Expenses Analysis'!$B$108,'Data Repository Table'!$G:$G,'Expenses Analysis'!$D$108,'Data Repository Table'!$H:$H,'Expenses Analysis'!$E$108,'Data Repository Table'!$D:$D,'Expenses Analysis'!G103)</f>
        <v>187.44394299999999</v>
      </c>
      <c r="H108" s="168">
        <f>SUMIFS('Data Repository Table'!$J:$J,'Data Repository Table'!$A:$A,'Expenses Analysis'!$A$108,'Data Repository Table'!$B:$B,'Expenses Analysis'!$C$108,'Data Repository Table'!$C:$C,'Expenses Analysis'!$B$108,'Data Repository Table'!$G:$G,'Expenses Analysis'!$D$108,'Data Repository Table'!$H:$H,'Expenses Analysis'!$E$108,'Data Repository Table'!$D:$D,'Expenses Analysis'!H103)</f>
        <v>184.77365699999999</v>
      </c>
      <c r="I108" s="168">
        <f>SUMIFS('Data Repository Table'!$J:$J,'Data Repository Table'!$A:$A,'Expenses Analysis'!$A$108,'Data Repository Table'!$B:$B,'Expenses Analysis'!$C$108,'Data Repository Table'!$C:$C,'Expenses Analysis'!$B$108,'Data Repository Table'!$G:$G,'Expenses Analysis'!$D$108,'Data Repository Table'!$H:$H,'Expenses Analysis'!$E$108,'Data Repository Table'!$D:$D,'Expenses Analysis'!I103)</f>
        <v>191.54109299999999</v>
      </c>
      <c r="J108" s="168">
        <f>SUMIFS('Data Repository Table'!$J:$J,'Data Repository Table'!$A:$A,'Expenses Analysis'!$A$108,'Data Repository Table'!$B:$B,'Expenses Analysis'!$C$108,'Data Repository Table'!$C:$C,'Expenses Analysis'!$B$108,'Data Repository Table'!$G:$G,'Expenses Analysis'!$D$108,'Data Repository Table'!$H:$H,'Expenses Analysis'!$E$108,'Data Repository Table'!$D:$D,'Expenses Analysis'!J103)</f>
        <v>98.096062000000003</v>
      </c>
      <c r="K108" s="168">
        <f>SUMIFS('Data Repository Table'!$J:$J,'Data Repository Table'!$A:$A,'Expenses Analysis'!$A$108,'Data Repository Table'!$B:$B,'Expenses Analysis'!$C$108,'Data Repository Table'!$C:$C,'Expenses Analysis'!$B$108,'Data Repository Table'!$G:$G,'Expenses Analysis'!$D$108,'Data Repository Table'!$H:$H,'Expenses Analysis'!$E$108,'Data Repository Table'!$D:$D,'Expenses Analysis'!K103)</f>
        <v>185.30685299999999</v>
      </c>
      <c r="L108" s="168">
        <f>SUMIFS('Data Repository Table'!$J:$J,'Data Repository Table'!$A:$A,'Expenses Analysis'!$A$108,'Data Repository Table'!$B:$B,'Expenses Analysis'!$C$108,'Data Repository Table'!$C:$C,'Expenses Analysis'!$B$108,'Data Repository Table'!$G:$G,'Expenses Analysis'!$D$108,'Data Repository Table'!$H:$H,'Expenses Analysis'!$E$108,'Data Repository Table'!$D:$D,'Expenses Analysis'!L103)</f>
        <v>186.90143900000001</v>
      </c>
      <c r="M108" s="168">
        <f>SUMIFS('Data Repository Table'!$J:$J,'Data Repository Table'!$A:$A,'Expenses Analysis'!$A$108,'Data Repository Table'!$B:$B,'Expenses Analysis'!$C$108,'Data Repository Table'!$C:$C,'Expenses Analysis'!$B$108,'Data Repository Table'!$G:$G,'Expenses Analysis'!$D$108,'Data Repository Table'!$H:$H,'Expenses Analysis'!$E$108,'Data Repository Table'!$D:$D,'Expenses Analysis'!M103)</f>
        <v>158.58676500000001</v>
      </c>
      <c r="N108" s="168">
        <f>SUMIFS('Data Repository Table'!$J:$J,'Data Repository Table'!$A:$A,'Expenses Analysis'!$A$108,'Data Repository Table'!$B:$B,'Expenses Analysis'!$C$108,'Data Repository Table'!$C:$C,'Expenses Analysis'!$B$108,'Data Repository Table'!$G:$G,'Expenses Analysis'!$D$108,'Data Repository Table'!$H:$H,'Expenses Analysis'!$E$108,'Data Repository Table'!$D:$D,'Expenses Analysis'!N103)</f>
        <v>191.40367599999999</v>
      </c>
      <c r="O108" s="168">
        <f>SUMIFS('Data Repository Table'!$J:$J,'Data Repository Table'!$A:$A,'Expenses Analysis'!$A$108,'Data Repository Table'!$B:$B,'Expenses Analysis'!$C$108,'Data Repository Table'!$C:$C,'Expenses Analysis'!$B$108,'Data Repository Table'!$G:$G,'Expenses Analysis'!$D$108,'Data Repository Table'!$H:$H,'Expenses Analysis'!$E$108,'Data Repository Table'!$D:$D,'Expenses Analysis'!O103)</f>
        <v>171.057864</v>
      </c>
      <c r="P108" s="168">
        <f>SUMIFS('Data Repository Table'!$J:$J,'Data Repository Table'!$A:$A,'Expenses Analysis'!$A$108,'Data Repository Table'!$B:$B,'Expenses Analysis'!$C$108,'Data Repository Table'!$C:$C,'Expenses Analysis'!$B$108,'Data Repository Table'!$G:$G,'Expenses Analysis'!$D$108,'Data Repository Table'!$H:$H,'Expenses Analysis'!$E$108,'Data Repository Table'!$D:$D,'Expenses Analysis'!P103)</f>
        <v>169.28699900000001</v>
      </c>
      <c r="Q108" s="168">
        <f>SUMIFS('Data Repository Table'!$J:$J,'Data Repository Table'!$A:$A,'Expenses Analysis'!$A$108,'Data Repository Table'!$B:$B,'Expenses Analysis'!$C$108,'Data Repository Table'!$C:$C,'Expenses Analysis'!$B$108,'Data Repository Table'!$G:$G,'Expenses Analysis'!$D$108,'Data Repository Table'!$H:$H,'Expenses Analysis'!$E$108,'Data Repository Table'!$D:$D,'Expenses Analysis'!Q103)</f>
        <v>142.50871699999999</v>
      </c>
      <c r="R108" s="14">
        <f t="shared" ref="R108:R113" si="7">SUM(F108:Q108)</f>
        <v>2048.8403589999998</v>
      </c>
    </row>
    <row r="109" spans="1:23" x14ac:dyDescent="0.3">
      <c r="A109" s="74" t="s">
        <v>79</v>
      </c>
      <c r="B109" s="74" t="s">
        <v>54</v>
      </c>
      <c r="C109" s="74" t="s">
        <v>80</v>
      </c>
      <c r="D109" s="74" t="s">
        <v>80</v>
      </c>
      <c r="E109" s="74" t="s">
        <v>80</v>
      </c>
      <c r="F109" s="168">
        <f>SUMIFS('Data Repository Table'!$J:$J,'Data Repository Table'!$A:$A,'Expenses Analysis'!$A$108,'Data Repository Table'!$B:$B,'Expenses Analysis'!$C$108,'Data Repository Table'!$C:$C,'Expenses Analysis'!$B$109,'Data Repository Table'!$G:$G,'Expenses Analysis'!$D$108,'Data Repository Table'!$H:$H,'Expenses Analysis'!$E$108,'Data Repository Table'!$D:$D,'Expenses Analysis'!F103)</f>
        <v>214.968999</v>
      </c>
      <c r="G109" s="168">
        <f>SUMIFS('Data Repository Table'!$J:$J,'Data Repository Table'!$A:$A,'Expenses Analysis'!$A$108,'Data Repository Table'!$B:$B,'Expenses Analysis'!$C$108,'Data Repository Table'!$C:$C,'Expenses Analysis'!$B$109,'Data Repository Table'!$G:$G,'Expenses Analysis'!$D$108,'Data Repository Table'!$H:$H,'Expenses Analysis'!$E$108,'Data Repository Table'!$D:$D,'Expenses Analysis'!G103)</f>
        <v>228.199051</v>
      </c>
      <c r="H109" s="168">
        <f>SUMIFS('Data Repository Table'!$J:$J,'Data Repository Table'!$A:$A,'Expenses Analysis'!$A$108,'Data Repository Table'!$B:$B,'Expenses Analysis'!$C$108,'Data Repository Table'!$C:$C,'Expenses Analysis'!$B$109,'Data Repository Table'!$G:$G,'Expenses Analysis'!$D$108,'Data Repository Table'!$H:$H,'Expenses Analysis'!$E$108,'Data Repository Table'!$D:$D,'Expenses Analysis'!H103)</f>
        <v>216.53646700000002</v>
      </c>
      <c r="I109" s="168">
        <f>SUMIFS('Data Repository Table'!$J:$J,'Data Repository Table'!$A:$A,'Expenses Analysis'!$A$108,'Data Repository Table'!$B:$B,'Expenses Analysis'!$C$108,'Data Repository Table'!$C:$C,'Expenses Analysis'!$B$109,'Data Repository Table'!$G:$G,'Expenses Analysis'!$D$108,'Data Repository Table'!$H:$H,'Expenses Analysis'!$E$108,'Data Repository Table'!$D:$D,'Expenses Analysis'!I103)</f>
        <v>236.760276</v>
      </c>
      <c r="J109" s="168">
        <f>SUMIFS('Data Repository Table'!$J:$J,'Data Repository Table'!$A:$A,'Expenses Analysis'!$A$108,'Data Repository Table'!$B:$B,'Expenses Analysis'!$C$108,'Data Repository Table'!$C:$C,'Expenses Analysis'!$B$109,'Data Repository Table'!$G:$G,'Expenses Analysis'!$D$108,'Data Repository Table'!$H:$H,'Expenses Analysis'!$E$108,'Data Repository Table'!$D:$D,'Expenses Analysis'!J103)</f>
        <v>232.052864</v>
      </c>
      <c r="K109" s="168">
        <f>SUMIFS('Data Repository Table'!$J:$J,'Data Repository Table'!$A:$A,'Expenses Analysis'!$A$108,'Data Repository Table'!$B:$B,'Expenses Analysis'!$C$108,'Data Repository Table'!$C:$C,'Expenses Analysis'!$B$109,'Data Repository Table'!$G:$G,'Expenses Analysis'!$D$108,'Data Repository Table'!$H:$H,'Expenses Analysis'!$E$108,'Data Repository Table'!$D:$D,'Expenses Analysis'!K103)</f>
        <v>240.21016</v>
      </c>
      <c r="L109" s="168">
        <f>SUMIFS('Data Repository Table'!$J:$J,'Data Repository Table'!$A:$A,'Expenses Analysis'!$A$108,'Data Repository Table'!$B:$B,'Expenses Analysis'!$C$108,'Data Repository Table'!$C:$C,'Expenses Analysis'!$B$109,'Data Repository Table'!$G:$G,'Expenses Analysis'!$D$108,'Data Repository Table'!$H:$H,'Expenses Analysis'!$E$108,'Data Repository Table'!$D:$D,'Expenses Analysis'!L103)</f>
        <v>288.160549</v>
      </c>
      <c r="M109" s="168">
        <f>SUMIFS('Data Repository Table'!$J:$J,'Data Repository Table'!$A:$A,'Expenses Analysis'!$A$108,'Data Repository Table'!$B:$B,'Expenses Analysis'!$C$108,'Data Repository Table'!$C:$C,'Expenses Analysis'!$B$109,'Data Repository Table'!$G:$G,'Expenses Analysis'!$D$108,'Data Repository Table'!$H:$H,'Expenses Analysis'!$E$108,'Data Repository Table'!$D:$D,'Expenses Analysis'!M103)</f>
        <v>306.884524</v>
      </c>
      <c r="N109" s="168">
        <f>SUMIFS('Data Repository Table'!$J:$J,'Data Repository Table'!$A:$A,'Expenses Analysis'!$A$108,'Data Repository Table'!$B:$B,'Expenses Analysis'!$C$108,'Data Repository Table'!$C:$C,'Expenses Analysis'!$B$109,'Data Repository Table'!$G:$G,'Expenses Analysis'!$D$108,'Data Repository Table'!$H:$H,'Expenses Analysis'!$E$108,'Data Repository Table'!$D:$D,'Expenses Analysis'!N103)</f>
        <v>367.65100600000005</v>
      </c>
      <c r="O109" s="168">
        <f>SUMIFS('Data Repository Table'!$J:$J,'Data Repository Table'!$A:$A,'Expenses Analysis'!$A$108,'Data Repository Table'!$B:$B,'Expenses Analysis'!$C$108,'Data Repository Table'!$C:$C,'Expenses Analysis'!$B$109,'Data Repository Table'!$G:$G,'Expenses Analysis'!$D$108,'Data Repository Table'!$H:$H,'Expenses Analysis'!$E$108,'Data Repository Table'!$D:$D,'Expenses Analysis'!O103)</f>
        <v>351.99016599999999</v>
      </c>
      <c r="P109" s="168">
        <f>SUMIFS('Data Repository Table'!$J:$J,'Data Repository Table'!$A:$A,'Expenses Analysis'!$A$108,'Data Repository Table'!$B:$B,'Expenses Analysis'!$C$108,'Data Repository Table'!$C:$C,'Expenses Analysis'!$B$109,'Data Repository Table'!$G:$G,'Expenses Analysis'!$D$108,'Data Repository Table'!$H:$H,'Expenses Analysis'!$E$108,'Data Repository Table'!$D:$D,'Expenses Analysis'!P103)</f>
        <v>362.822</v>
      </c>
      <c r="Q109" s="168">
        <f>SUMIFS('Data Repository Table'!$J:$J,'Data Repository Table'!$A:$A,'Expenses Analysis'!$A$108,'Data Repository Table'!$B:$B,'Expenses Analysis'!$C$108,'Data Repository Table'!$C:$C,'Expenses Analysis'!$B$109,'Data Repository Table'!$G:$G,'Expenses Analysis'!$D$108,'Data Repository Table'!$H:$H,'Expenses Analysis'!$E$108,'Data Repository Table'!$D:$D,'Expenses Analysis'!Q103)</f>
        <v>260.31229999999999</v>
      </c>
      <c r="R109" s="14">
        <f t="shared" si="7"/>
        <v>3306.5483620000005</v>
      </c>
    </row>
    <row r="110" spans="1:23" x14ac:dyDescent="0.3">
      <c r="A110" s="74" t="s">
        <v>79</v>
      </c>
      <c r="B110" s="74" t="s">
        <v>53</v>
      </c>
      <c r="C110" s="74" t="s">
        <v>80</v>
      </c>
      <c r="D110" s="74" t="s">
        <v>80</v>
      </c>
      <c r="E110" s="74" t="s">
        <v>80</v>
      </c>
      <c r="F110" s="168">
        <f>SUMIFS('Data Repository Table'!$J:$J,'Data Repository Table'!$A:$A,'Expenses Analysis'!$A$108,'Data Repository Table'!$B:$B,'Expenses Analysis'!$C$108,'Data Repository Table'!$C:$C,'Expenses Analysis'!$B$110,'Data Repository Table'!$G:$G,'Expenses Analysis'!$D$108,'Data Repository Table'!$H:$H,'Expenses Analysis'!$E$108,'Data Repository Table'!$D:$D,'Expenses Analysis'!F103)</f>
        <v>250.24199099999998</v>
      </c>
      <c r="G110" s="168">
        <f>SUMIFS('Data Repository Table'!$J:$J,'Data Repository Table'!$A:$A,'Expenses Analysis'!$A$108,'Data Repository Table'!$B:$B,'Expenses Analysis'!$C$108,'Data Repository Table'!$C:$C,'Expenses Analysis'!$B$110,'Data Repository Table'!$G:$G,'Expenses Analysis'!$D$108,'Data Repository Table'!$H:$H,'Expenses Analysis'!$E$108,'Data Repository Table'!$D:$D,'Expenses Analysis'!G103)</f>
        <v>206.740703</v>
      </c>
      <c r="H110" s="168">
        <f>SUMIFS('Data Repository Table'!$J:$J,'Data Repository Table'!$A:$A,'Expenses Analysis'!$A$108,'Data Repository Table'!$B:$B,'Expenses Analysis'!$C$108,'Data Repository Table'!$C:$C,'Expenses Analysis'!$B$110,'Data Repository Table'!$G:$G,'Expenses Analysis'!$D$108,'Data Repository Table'!$H:$H,'Expenses Analysis'!$E$108,'Data Repository Table'!$D:$D,'Expenses Analysis'!H103)</f>
        <v>201.23546099999996</v>
      </c>
      <c r="I110" s="168">
        <f>SUMIFS('Data Repository Table'!$J:$J,'Data Repository Table'!$A:$A,'Expenses Analysis'!$A$108,'Data Repository Table'!$B:$B,'Expenses Analysis'!$C$108,'Data Repository Table'!$C:$C,'Expenses Analysis'!$B$110,'Data Repository Table'!$G:$G,'Expenses Analysis'!$D$108,'Data Repository Table'!$H:$H,'Expenses Analysis'!$E$108,'Data Repository Table'!$D:$D,'Expenses Analysis'!I103)</f>
        <v>174.36956599999999</v>
      </c>
      <c r="J110" s="168">
        <f>SUMIFS('Data Repository Table'!$J:$J,'Data Repository Table'!$A:$A,'Expenses Analysis'!$A$108,'Data Repository Table'!$B:$B,'Expenses Analysis'!$C$108,'Data Repository Table'!$C:$C,'Expenses Analysis'!$B$110,'Data Repository Table'!$G:$G,'Expenses Analysis'!$D$108,'Data Repository Table'!$H:$H,'Expenses Analysis'!$E$108,'Data Repository Table'!$D:$D,'Expenses Analysis'!J103)</f>
        <v>204.09105</v>
      </c>
      <c r="K110" s="168">
        <f>SUMIFS('Data Repository Table'!$J:$J,'Data Repository Table'!$A:$A,'Expenses Analysis'!$A$108,'Data Repository Table'!$B:$B,'Expenses Analysis'!$C$108,'Data Repository Table'!$C:$C,'Expenses Analysis'!$B$110,'Data Repository Table'!$G:$G,'Expenses Analysis'!$D$108,'Data Repository Table'!$H:$H,'Expenses Analysis'!$E$108,'Data Repository Table'!$D:$D,'Expenses Analysis'!K103)</f>
        <v>146.35666599999999</v>
      </c>
      <c r="L110" s="168">
        <f>SUMIFS('Data Repository Table'!$J:$J,'Data Repository Table'!$A:$A,'Expenses Analysis'!$A$108,'Data Repository Table'!$B:$B,'Expenses Analysis'!$C$108,'Data Repository Table'!$C:$C,'Expenses Analysis'!$B$110,'Data Repository Table'!$G:$G,'Expenses Analysis'!$D$108,'Data Repository Table'!$H:$H,'Expenses Analysis'!$E$108,'Data Repository Table'!$D:$D,'Expenses Analysis'!L103)</f>
        <v>204.20249700000002</v>
      </c>
      <c r="M110" s="168">
        <f>SUMIFS('Data Repository Table'!$J:$J,'Data Repository Table'!$A:$A,'Expenses Analysis'!$A$108,'Data Repository Table'!$B:$B,'Expenses Analysis'!$C$108,'Data Repository Table'!$C:$C,'Expenses Analysis'!$B$110,'Data Repository Table'!$G:$G,'Expenses Analysis'!$D$108,'Data Repository Table'!$H:$H,'Expenses Analysis'!$E$108,'Data Repository Table'!$D:$D,'Expenses Analysis'!M103)</f>
        <v>217.43019900000002</v>
      </c>
      <c r="N110" s="168">
        <f>SUMIFS('Data Repository Table'!$J:$J,'Data Repository Table'!$A:$A,'Expenses Analysis'!$A$108,'Data Repository Table'!$B:$B,'Expenses Analysis'!$C$108,'Data Repository Table'!$C:$C,'Expenses Analysis'!$B$110,'Data Repository Table'!$G:$G,'Expenses Analysis'!$D$108,'Data Repository Table'!$H:$H,'Expenses Analysis'!$E$108,'Data Repository Table'!$D:$D,'Expenses Analysis'!N103)</f>
        <v>230.98220000000001</v>
      </c>
      <c r="O110" s="168">
        <f>SUMIFS('Data Repository Table'!$J:$J,'Data Repository Table'!$A:$A,'Expenses Analysis'!$A$108,'Data Repository Table'!$B:$B,'Expenses Analysis'!$C$108,'Data Repository Table'!$C:$C,'Expenses Analysis'!$B$110,'Data Repository Table'!$G:$G,'Expenses Analysis'!$D$108,'Data Repository Table'!$H:$H,'Expenses Analysis'!$E$108,'Data Repository Table'!$D:$D,'Expenses Analysis'!O103)</f>
        <v>236.441136</v>
      </c>
      <c r="P110" s="168">
        <f>SUMIFS('Data Repository Table'!$J:$J,'Data Repository Table'!$A:$A,'Expenses Analysis'!$A$108,'Data Repository Table'!$B:$B,'Expenses Analysis'!$C$108,'Data Repository Table'!$C:$C,'Expenses Analysis'!$B$110,'Data Repository Table'!$G:$G,'Expenses Analysis'!$D$108,'Data Repository Table'!$H:$H,'Expenses Analysis'!$E$108,'Data Repository Table'!$D:$D,'Expenses Analysis'!P103)</f>
        <v>241.40736899999999</v>
      </c>
      <c r="Q110" s="168">
        <f>SUMIFS('Data Repository Table'!$J:$J,'Data Repository Table'!$A:$A,'Expenses Analysis'!$A$108,'Data Repository Table'!$B:$B,'Expenses Analysis'!$C$108,'Data Repository Table'!$C:$C,'Expenses Analysis'!$B$110,'Data Repository Table'!$G:$G,'Expenses Analysis'!$D$108,'Data Repository Table'!$H:$H,'Expenses Analysis'!$E$108,'Data Repository Table'!$D:$D,'Expenses Analysis'!Q103)</f>
        <v>220.380334</v>
      </c>
      <c r="R110" s="14">
        <f t="shared" si="7"/>
        <v>2533.8791719999995</v>
      </c>
    </row>
    <row r="111" spans="1:23" x14ac:dyDescent="0.3">
      <c r="A111" s="74" t="s">
        <v>41</v>
      </c>
      <c r="B111" s="74" t="s">
        <v>52</v>
      </c>
      <c r="C111" s="74" t="s">
        <v>37</v>
      </c>
      <c r="D111" s="74" t="s">
        <v>44</v>
      </c>
      <c r="E111" s="74" t="s">
        <v>56</v>
      </c>
      <c r="F111" s="168">
        <f>SUMIFS('Data Repository Table'!$J:$J,'Data Repository Table'!$A:$A,'Expenses Analysis'!$A$111,'Data Repository Table'!$B:$B,'Expenses Analysis'!$C$111,'Data Repository Table'!$C:$C,'Expenses Analysis'!$B$111,'Data Repository Table'!$G:$G,'Expenses Analysis'!$D$111,'Data Repository Table'!$H:$H,'Expenses Analysis'!$E$111,'Data Repository Table'!$D:$D,'Expenses Analysis'!F103)</f>
        <v>1153364.1040624965</v>
      </c>
      <c r="G111" s="168">
        <f>SUMIFS('Data Repository Table'!$J:$J,'Data Repository Table'!$A:$A,'Expenses Analysis'!$A$111,'Data Repository Table'!$B:$B,'Expenses Analysis'!$C$111,'Data Repository Table'!$C:$C,'Expenses Analysis'!$B$111,'Data Repository Table'!$G:$G,'Expenses Analysis'!$D$111,'Data Repository Table'!$H:$H,'Expenses Analysis'!$E$111,'Data Repository Table'!$D:$D,'Expenses Analysis'!G103)</f>
        <v>1593615.0621875001</v>
      </c>
      <c r="H111" s="168">
        <f>SUMIFS('Data Repository Table'!$J:$J,'Data Repository Table'!$A:$A,'Expenses Analysis'!$A$111,'Data Repository Table'!$B:$B,'Expenses Analysis'!$C$111,'Data Repository Table'!$C:$C,'Expenses Analysis'!$B$111,'Data Repository Table'!$G:$G,'Expenses Analysis'!$D$111,'Data Repository Table'!$H:$H,'Expenses Analysis'!$E$111,'Data Repository Table'!$D:$D,'Expenses Analysis'!H103)</f>
        <v>1247652.6459374966</v>
      </c>
      <c r="I111" s="168">
        <f>SUMIFS('Data Repository Table'!$J:$J,'Data Repository Table'!$A:$A,'Expenses Analysis'!$A$111,'Data Repository Table'!$B:$B,'Expenses Analysis'!$C$111,'Data Repository Table'!$C:$C,'Expenses Analysis'!$B$111,'Data Repository Table'!$G:$G,'Expenses Analysis'!$D$111,'Data Repository Table'!$H:$H,'Expenses Analysis'!$E$111,'Data Repository Table'!$D:$D,'Expenses Analysis'!I103)</f>
        <v>1184226.8315625</v>
      </c>
      <c r="J111" s="168">
        <f>SUMIFS('Data Repository Table'!$J:$J,'Data Repository Table'!$A:$A,'Expenses Analysis'!$A$111,'Data Repository Table'!$B:$B,'Expenses Analysis'!$C$111,'Data Repository Table'!$C:$C,'Expenses Analysis'!$B$111,'Data Repository Table'!$G:$G,'Expenses Analysis'!$D$111,'Data Repository Table'!$H:$H,'Expenses Analysis'!$E$111,'Data Repository Table'!$D:$D,'Expenses Analysis'!J103)</f>
        <v>1216148.346875</v>
      </c>
      <c r="K111" s="168">
        <f>SUMIFS('Data Repository Table'!$J:$J,'Data Repository Table'!$A:$A,'Expenses Analysis'!$A$111,'Data Repository Table'!$B:$B,'Expenses Analysis'!$C$111,'Data Repository Table'!$C:$C,'Expenses Analysis'!$B$111,'Data Repository Table'!$G:$G,'Expenses Analysis'!$D$111,'Data Repository Table'!$H:$H,'Expenses Analysis'!$E$111,'Data Repository Table'!$D:$D,'Expenses Analysis'!K103)</f>
        <v>1169684.1062500002</v>
      </c>
      <c r="L111" s="168">
        <f>SUMIFS('Data Repository Table'!$J:$J,'Data Repository Table'!$A:$A,'Expenses Analysis'!$A$111,'Data Repository Table'!$B:$B,'Expenses Analysis'!$C$111,'Data Repository Table'!$C:$C,'Expenses Analysis'!$B$111,'Data Repository Table'!$G:$G,'Expenses Analysis'!$D$111,'Data Repository Table'!$H:$H,'Expenses Analysis'!$E$111,'Data Repository Table'!$D:$D,'Expenses Analysis'!L103)</f>
        <v>1469415.3649999998</v>
      </c>
      <c r="M111" s="168">
        <f>SUMIFS('Data Repository Table'!$J:$J,'Data Repository Table'!$A:$A,'Expenses Analysis'!$A$111,'Data Repository Table'!$B:$B,'Expenses Analysis'!$C$111,'Data Repository Table'!$C:$C,'Expenses Analysis'!$B$111,'Data Repository Table'!$G:$G,'Expenses Analysis'!$D$111,'Data Repository Table'!$H:$H,'Expenses Analysis'!$E$111,'Data Repository Table'!$D:$D,'Expenses Analysis'!M103)</f>
        <v>1237092.099375</v>
      </c>
      <c r="N111" s="168">
        <f>SUMIFS('Data Repository Table'!$J:$J,'Data Repository Table'!$A:$A,'Expenses Analysis'!$A$111,'Data Repository Table'!$B:$B,'Expenses Analysis'!$C$111,'Data Repository Table'!$C:$C,'Expenses Analysis'!$B$111,'Data Repository Table'!$G:$G,'Expenses Analysis'!$D$111,'Data Repository Table'!$H:$H,'Expenses Analysis'!$E$111,'Data Repository Table'!$D:$D,'Expenses Analysis'!N103)</f>
        <v>1234274.3050000002</v>
      </c>
      <c r="O111" s="168">
        <f>SUMIFS('Data Repository Table'!$J:$J,'Data Repository Table'!$A:$A,'Expenses Analysis'!$A$111,'Data Repository Table'!$B:$B,'Expenses Analysis'!$C$111,'Data Repository Table'!$C:$C,'Expenses Analysis'!$B$111,'Data Repository Table'!$G:$G,'Expenses Analysis'!$D$111,'Data Repository Table'!$H:$H,'Expenses Analysis'!$E$111,'Data Repository Table'!$D:$D,'Expenses Analysis'!O103)</f>
        <v>1236955.4071875</v>
      </c>
      <c r="P111" s="168">
        <f>SUMIFS('Data Repository Table'!$J:$J,'Data Repository Table'!$A:$A,'Expenses Analysis'!$A$111,'Data Repository Table'!$B:$B,'Expenses Analysis'!$C$111,'Data Repository Table'!$C:$C,'Expenses Analysis'!$B$111,'Data Repository Table'!$G:$G,'Expenses Analysis'!$D$111,'Data Repository Table'!$H:$H,'Expenses Analysis'!$E$111,'Data Repository Table'!$D:$D,'Expenses Analysis'!P103)</f>
        <v>1313506.1328125</v>
      </c>
      <c r="Q111" s="168">
        <f>SUMIFS('Data Repository Table'!$J:$J,'Data Repository Table'!$A:$A,'Expenses Analysis'!$A$111,'Data Repository Table'!$B:$B,'Expenses Analysis'!$C$111,'Data Repository Table'!$C:$C,'Expenses Analysis'!$B$111,'Data Repository Table'!$G:$G,'Expenses Analysis'!$D$111,'Data Repository Table'!$H:$H,'Expenses Analysis'!$E$111,'Data Repository Table'!$D:$D,'Expenses Analysis'!Q103)</f>
        <v>1497493.8790625001</v>
      </c>
      <c r="R111" s="14">
        <f t="shared" si="7"/>
        <v>15553428.285312492</v>
      </c>
    </row>
    <row r="112" spans="1:23" x14ac:dyDescent="0.3">
      <c r="A112" s="74" t="s">
        <v>41</v>
      </c>
      <c r="B112" s="74" t="s">
        <v>54</v>
      </c>
      <c r="C112" s="74" t="s">
        <v>37</v>
      </c>
      <c r="D112" s="74" t="s">
        <v>44</v>
      </c>
      <c r="E112" s="74" t="s">
        <v>56</v>
      </c>
      <c r="F112" s="168">
        <f>SUMIFS('Data Repository Table'!$J:$J,'Data Repository Table'!$A:$A,'Expenses Analysis'!$A$111,'Data Repository Table'!$B:$B,'Expenses Analysis'!$C$111,'Data Repository Table'!$C:$C,'Expenses Analysis'!$B$112,'Data Repository Table'!$G:$G,'Expenses Analysis'!$D$111,'Data Repository Table'!$H:$H,'Expenses Analysis'!$E$111,'Data Repository Table'!$D:$D,'Expenses Analysis'!F103)</f>
        <v>3198275.9004000002</v>
      </c>
      <c r="G112" s="168">
        <f>SUMIFS('Data Repository Table'!$J:$J,'Data Repository Table'!$A:$A,'Expenses Analysis'!$A$111,'Data Repository Table'!$B:$B,'Expenses Analysis'!$C$111,'Data Repository Table'!$C:$C,'Expenses Analysis'!$B$112,'Data Repository Table'!$G:$G,'Expenses Analysis'!$D$111,'Data Repository Table'!$H:$H,'Expenses Analysis'!$E$111,'Data Repository Table'!$D:$D,'Expenses Analysis'!G103)</f>
        <v>3852997.68</v>
      </c>
      <c r="H112" s="168">
        <f>SUMIFS('Data Repository Table'!$J:$J,'Data Repository Table'!$A:$A,'Expenses Analysis'!$A$111,'Data Repository Table'!$B:$B,'Expenses Analysis'!$C$111,'Data Repository Table'!$C:$C,'Expenses Analysis'!$B$112,'Data Repository Table'!$G:$G,'Expenses Analysis'!$D$111,'Data Repository Table'!$H:$H,'Expenses Analysis'!$E$111,'Data Repository Table'!$D:$D,'Expenses Analysis'!H103)</f>
        <v>3894195.4016000004</v>
      </c>
      <c r="I112" s="168">
        <f>SUMIFS('Data Repository Table'!$J:$J,'Data Repository Table'!$A:$A,'Expenses Analysis'!$A$111,'Data Repository Table'!$B:$B,'Expenses Analysis'!$C$111,'Data Repository Table'!$C:$C,'Expenses Analysis'!$B$112,'Data Repository Table'!$G:$G,'Expenses Analysis'!$D$111,'Data Repository Table'!$H:$H,'Expenses Analysis'!$E$111,'Data Repository Table'!$D:$D,'Expenses Analysis'!I103)</f>
        <v>5221215.6136000007</v>
      </c>
      <c r="J112" s="168">
        <f>SUMIFS('Data Repository Table'!$J:$J,'Data Repository Table'!$A:$A,'Expenses Analysis'!$A$111,'Data Repository Table'!$B:$B,'Expenses Analysis'!$C$111,'Data Repository Table'!$C:$C,'Expenses Analysis'!$B$112,'Data Repository Table'!$G:$G,'Expenses Analysis'!$D$111,'Data Repository Table'!$H:$H,'Expenses Analysis'!$E$111,'Data Repository Table'!$D:$D,'Expenses Analysis'!J103)</f>
        <v>5648075.6247999994</v>
      </c>
      <c r="K112" s="168">
        <f>SUMIFS('Data Repository Table'!$J:$J,'Data Repository Table'!$A:$A,'Expenses Analysis'!$A$111,'Data Repository Table'!$B:$B,'Expenses Analysis'!$C$111,'Data Repository Table'!$C:$C,'Expenses Analysis'!$B$112,'Data Repository Table'!$G:$G,'Expenses Analysis'!$D$111,'Data Repository Table'!$H:$H,'Expenses Analysis'!$E$111,'Data Repository Table'!$D:$D,'Expenses Analysis'!K103)</f>
        <v>2887464.9384000008</v>
      </c>
      <c r="L112" s="168">
        <f>SUMIFS('Data Repository Table'!$J:$J,'Data Repository Table'!$A:$A,'Expenses Analysis'!$A$111,'Data Repository Table'!$B:$B,'Expenses Analysis'!$C$111,'Data Repository Table'!$C:$C,'Expenses Analysis'!$B$112,'Data Repository Table'!$G:$G,'Expenses Analysis'!$D$111,'Data Repository Table'!$H:$H,'Expenses Analysis'!$E$111,'Data Repository Table'!$D:$D,'Expenses Analysis'!L103)</f>
        <v>2699761.8844000003</v>
      </c>
      <c r="M112" s="168">
        <f>SUMIFS('Data Repository Table'!$J:$J,'Data Repository Table'!$A:$A,'Expenses Analysis'!$A$111,'Data Repository Table'!$B:$B,'Expenses Analysis'!$C$111,'Data Repository Table'!$C:$C,'Expenses Analysis'!$B$112,'Data Repository Table'!$G:$G,'Expenses Analysis'!$D$111,'Data Repository Table'!$H:$H,'Expenses Analysis'!$E$111,'Data Repository Table'!$D:$D,'Expenses Analysis'!M103)</f>
        <v>3178632.1476000003</v>
      </c>
      <c r="N112" s="168">
        <f>SUMIFS('Data Repository Table'!$J:$J,'Data Repository Table'!$A:$A,'Expenses Analysis'!$A$111,'Data Repository Table'!$B:$B,'Expenses Analysis'!$C$111,'Data Repository Table'!$C:$C,'Expenses Analysis'!$B$112,'Data Repository Table'!$G:$G,'Expenses Analysis'!$D$111,'Data Repository Table'!$H:$H,'Expenses Analysis'!$E$111,'Data Repository Table'!$D:$D,'Expenses Analysis'!N103)</f>
        <v>2897815.2056</v>
      </c>
      <c r="O112" s="168">
        <f>SUMIFS('Data Repository Table'!$J:$J,'Data Repository Table'!$A:$A,'Expenses Analysis'!$A$111,'Data Repository Table'!$B:$B,'Expenses Analysis'!$C$111,'Data Repository Table'!$C:$C,'Expenses Analysis'!$B$112,'Data Repository Table'!$G:$G,'Expenses Analysis'!$D$111,'Data Repository Table'!$H:$H,'Expenses Analysis'!$E$111,'Data Repository Table'!$D:$D,'Expenses Analysis'!O103)</f>
        <v>3114360.7516000005</v>
      </c>
      <c r="P112" s="168">
        <f>SUMIFS('Data Repository Table'!$J:$J,'Data Repository Table'!$A:$A,'Expenses Analysis'!$A$111,'Data Repository Table'!$B:$B,'Expenses Analysis'!$C$111,'Data Repository Table'!$C:$C,'Expenses Analysis'!$B$112,'Data Repository Table'!$G:$G,'Expenses Analysis'!$D$111,'Data Repository Table'!$H:$H,'Expenses Analysis'!$E$111,'Data Repository Table'!$D:$D,'Expenses Analysis'!P103)</f>
        <v>3652069.7360000005</v>
      </c>
      <c r="Q112" s="168">
        <f>SUMIFS('Data Repository Table'!$J:$J,'Data Repository Table'!$A:$A,'Expenses Analysis'!$A$111,'Data Repository Table'!$B:$B,'Expenses Analysis'!$C$111,'Data Repository Table'!$C:$C,'Expenses Analysis'!$B$112,'Data Repository Table'!$G:$G,'Expenses Analysis'!$D$111,'Data Repository Table'!$H:$H,'Expenses Analysis'!$E$111,'Data Repository Table'!$D:$D,'Expenses Analysis'!Q103)</f>
        <v>1891504.3056000001</v>
      </c>
      <c r="R112" s="14">
        <f t="shared" si="7"/>
        <v>42136369.189600006</v>
      </c>
    </row>
    <row r="113" spans="1:18" x14ac:dyDescent="0.3">
      <c r="A113" s="74" t="s">
        <v>41</v>
      </c>
      <c r="B113" s="74" t="s">
        <v>53</v>
      </c>
      <c r="C113" s="74" t="s">
        <v>37</v>
      </c>
      <c r="D113" s="74" t="s">
        <v>44</v>
      </c>
      <c r="E113" s="74" t="s">
        <v>56</v>
      </c>
      <c r="F113" s="168">
        <f>SUMIFS('Data Repository Table'!$J:$J,'Data Repository Table'!$A:$A,'Expenses Analysis'!$A$111,'Data Repository Table'!$B:$B,'Expenses Analysis'!$C$111,'Data Repository Table'!$C:$C,'Expenses Analysis'!$B$113,'Data Repository Table'!$G:$G,'Expenses Analysis'!$D$111,'Data Repository Table'!$H:$H,'Expenses Analysis'!$E$111,'Data Repository Table'!$D:$D,'Expenses Analysis'!F103)</f>
        <v>3015948.6746999999</v>
      </c>
      <c r="G113" s="168">
        <f>SUMIFS('Data Repository Table'!$J:$J,'Data Repository Table'!$A:$A,'Expenses Analysis'!$A$111,'Data Repository Table'!$B:$B,'Expenses Analysis'!$C$111,'Data Repository Table'!$C:$C,'Expenses Analysis'!$B$113,'Data Repository Table'!$G:$G,'Expenses Analysis'!$D$111,'Data Repository Table'!$H:$H,'Expenses Analysis'!$E$111,'Data Repository Table'!$D:$D,'Expenses Analysis'!G103)</f>
        <v>2402723.2787999995</v>
      </c>
      <c r="H113" s="168">
        <f>SUMIFS('Data Repository Table'!$J:$J,'Data Repository Table'!$A:$A,'Expenses Analysis'!$A$111,'Data Repository Table'!$B:$B,'Expenses Analysis'!$C$111,'Data Repository Table'!$C:$C,'Expenses Analysis'!$B$113,'Data Repository Table'!$G:$G,'Expenses Analysis'!$D$111,'Data Repository Table'!$H:$H,'Expenses Analysis'!$E$111,'Data Repository Table'!$D:$D,'Expenses Analysis'!H103)</f>
        <v>3247912.5821999996</v>
      </c>
      <c r="I113" s="168">
        <f>SUMIFS('Data Repository Table'!$J:$J,'Data Repository Table'!$A:$A,'Expenses Analysis'!$A$111,'Data Repository Table'!$B:$B,'Expenses Analysis'!$C$111,'Data Repository Table'!$C:$C,'Expenses Analysis'!$B$113,'Data Repository Table'!$G:$G,'Expenses Analysis'!$D$111,'Data Repository Table'!$H:$H,'Expenses Analysis'!$E$111,'Data Repository Table'!$D:$D,'Expenses Analysis'!I103)</f>
        <v>2731965.4673999995</v>
      </c>
      <c r="J113" s="168">
        <f>SUMIFS('Data Repository Table'!$J:$J,'Data Repository Table'!$A:$A,'Expenses Analysis'!$A$111,'Data Repository Table'!$B:$B,'Expenses Analysis'!$C$111,'Data Repository Table'!$C:$C,'Expenses Analysis'!$B$113,'Data Repository Table'!$G:$G,'Expenses Analysis'!$D$111,'Data Repository Table'!$H:$H,'Expenses Analysis'!$E$111,'Data Repository Table'!$D:$D,'Expenses Analysis'!J103)</f>
        <v>2323192.0081500001</v>
      </c>
      <c r="K113" s="168">
        <f>SUMIFS('Data Repository Table'!$J:$J,'Data Repository Table'!$A:$A,'Expenses Analysis'!$A$111,'Data Repository Table'!$B:$B,'Expenses Analysis'!$C$111,'Data Repository Table'!$C:$C,'Expenses Analysis'!$B$113,'Data Repository Table'!$G:$G,'Expenses Analysis'!$D$111,'Data Repository Table'!$H:$H,'Expenses Analysis'!$E$111,'Data Repository Table'!$D:$D,'Expenses Analysis'!K103)</f>
        <v>1722591.0292499999</v>
      </c>
      <c r="L113" s="168">
        <f>SUMIFS('Data Repository Table'!$J:$J,'Data Repository Table'!$A:$A,'Expenses Analysis'!$A$111,'Data Repository Table'!$B:$B,'Expenses Analysis'!$C$111,'Data Repository Table'!$C:$C,'Expenses Analysis'!$B$113,'Data Repository Table'!$G:$G,'Expenses Analysis'!$D$111,'Data Repository Table'!$H:$H,'Expenses Analysis'!$E$111,'Data Repository Table'!$D:$D,'Expenses Analysis'!L103)</f>
        <v>1839134.2085999998</v>
      </c>
      <c r="M113" s="168">
        <f>SUMIFS('Data Repository Table'!$J:$J,'Data Repository Table'!$A:$A,'Expenses Analysis'!$A$111,'Data Repository Table'!$B:$B,'Expenses Analysis'!$C$111,'Data Repository Table'!$C:$C,'Expenses Analysis'!$B$113,'Data Repository Table'!$G:$G,'Expenses Analysis'!$D$111,'Data Repository Table'!$H:$H,'Expenses Analysis'!$E$111,'Data Repository Table'!$D:$D,'Expenses Analysis'!M103)</f>
        <v>2579316.7429</v>
      </c>
      <c r="N113" s="168">
        <f>SUMIFS('Data Repository Table'!$J:$J,'Data Repository Table'!$A:$A,'Expenses Analysis'!$A$111,'Data Repository Table'!$B:$B,'Expenses Analysis'!$C$111,'Data Repository Table'!$C:$C,'Expenses Analysis'!$B$113,'Data Repository Table'!$G:$G,'Expenses Analysis'!$D$111,'Data Repository Table'!$H:$H,'Expenses Analysis'!$E$111,'Data Repository Table'!$D:$D,'Expenses Analysis'!N103)</f>
        <v>2220367.5409499998</v>
      </c>
      <c r="O113" s="168">
        <f>SUMIFS('Data Repository Table'!$J:$J,'Data Repository Table'!$A:$A,'Expenses Analysis'!$A$111,'Data Repository Table'!$B:$B,'Expenses Analysis'!$C$111,'Data Repository Table'!$C:$C,'Expenses Analysis'!$B$113,'Data Repository Table'!$G:$G,'Expenses Analysis'!$D$111,'Data Repository Table'!$H:$H,'Expenses Analysis'!$E$111,'Data Repository Table'!$D:$D,'Expenses Analysis'!O103)</f>
        <v>2209012.8075999999</v>
      </c>
      <c r="P113" s="168">
        <f>SUMIFS('Data Repository Table'!$J:$J,'Data Repository Table'!$A:$A,'Expenses Analysis'!$A$111,'Data Repository Table'!$B:$B,'Expenses Analysis'!$C$111,'Data Repository Table'!$C:$C,'Expenses Analysis'!$B$113,'Data Repository Table'!$G:$G,'Expenses Analysis'!$D$111,'Data Repository Table'!$H:$H,'Expenses Analysis'!$E$111,'Data Repository Table'!$D:$D,'Expenses Analysis'!P103)</f>
        <v>2561190.8338000001</v>
      </c>
      <c r="Q113" s="168">
        <f>SUMIFS('Data Repository Table'!$J:$J,'Data Repository Table'!$A:$A,'Expenses Analysis'!$A$111,'Data Repository Table'!$B:$B,'Expenses Analysis'!$C$111,'Data Repository Table'!$C:$C,'Expenses Analysis'!$B$113,'Data Repository Table'!$G:$G,'Expenses Analysis'!$D$111,'Data Repository Table'!$H:$H,'Expenses Analysis'!$E$111,'Data Repository Table'!$D:$D,'Expenses Analysis'!Q103)</f>
        <v>2785478.9215500001</v>
      </c>
      <c r="R113" s="14">
        <f t="shared" si="7"/>
        <v>29638834.095899999</v>
      </c>
    </row>
    <row r="114" spans="1:18" s="163" customFormat="1" ht="15" thickBot="1" x14ac:dyDescent="0.35">
      <c r="A114" s="165" t="s">
        <v>96</v>
      </c>
      <c r="F114" s="164"/>
      <c r="G114" s="164"/>
      <c r="H114" s="164"/>
      <c r="I114" s="164"/>
      <c r="J114" s="164"/>
      <c r="K114" s="164"/>
      <c r="L114" s="164"/>
      <c r="M114" s="164"/>
      <c r="N114" s="164"/>
      <c r="O114" s="164"/>
      <c r="P114" s="164"/>
      <c r="Q114" s="164"/>
      <c r="R114" s="167">
        <f>SUM(R105:R113)</f>
        <v>165749871.09637043</v>
      </c>
    </row>
    <row r="115" spans="1:18" ht="15" thickTop="1" x14ac:dyDescent="0.3"/>
    <row r="123" spans="1:18" ht="15.6" customHeight="1" x14ac:dyDescent="0.3"/>
    <row r="134" spans="1:22" ht="83.7" customHeight="1" x14ac:dyDescent="0.3">
      <c r="A134" s="218"/>
      <c r="B134" s="218"/>
      <c r="C134" s="218"/>
      <c r="D134" s="218"/>
      <c r="E134" s="218"/>
      <c r="F134" s="218"/>
      <c r="G134" s="218"/>
      <c r="H134" s="218"/>
      <c r="I134" s="218"/>
      <c r="J134" s="218"/>
      <c r="K134" s="218"/>
      <c r="L134" s="218"/>
      <c r="M134" s="218"/>
      <c r="N134" s="218"/>
      <c r="O134" s="218"/>
      <c r="P134" s="218"/>
      <c r="Q134" s="218"/>
      <c r="R134" s="218"/>
      <c r="S134" s="218"/>
      <c r="T134" s="218"/>
      <c r="U134" s="218"/>
      <c r="V134" s="218"/>
    </row>
    <row r="150" spans="2:5" x14ac:dyDescent="0.3">
      <c r="D150">
        <f>CORREL(F105:Q105,F108:Q108)</f>
        <v>-3.1701071597949507E-2</v>
      </c>
      <c r="E150">
        <f>CORREL(F107:Q107,F110:Q110)</f>
        <v>0.61097913802236392</v>
      </c>
    </row>
    <row r="152" spans="2:5" x14ac:dyDescent="0.3">
      <c r="B152" s="15">
        <f>CORREL(F106:Q106,F109:Q109)</f>
        <v>0.70837051215648639</v>
      </c>
    </row>
  </sheetData>
  <mergeCells count="16">
    <mergeCell ref="A58:S58"/>
    <mergeCell ref="A4:T4"/>
    <mergeCell ref="A10:V10"/>
    <mergeCell ref="A11:W11"/>
    <mergeCell ref="A44:V44"/>
    <mergeCell ref="A45:W45"/>
    <mergeCell ref="A46:M46"/>
    <mergeCell ref="A77:V77"/>
    <mergeCell ref="A100:V100"/>
    <mergeCell ref="A101:O101"/>
    <mergeCell ref="A134:V134"/>
    <mergeCell ref="A96:V96"/>
    <mergeCell ref="A95:V95"/>
    <mergeCell ref="A97:V97"/>
    <mergeCell ref="A98:V98"/>
    <mergeCell ref="A99:V99"/>
  </mergeCells>
  <conditionalFormatting sqref="F15:Q22">
    <cfRule type="colorScale" priority="3">
      <colorScale>
        <cfvo type="min"/>
        <cfvo type="percentile" val="50"/>
        <cfvo type="max"/>
        <color rgb="FF5A8AC6"/>
        <color rgb="FFFCFCFF"/>
        <color rgb="FFF8696B"/>
      </colorScale>
    </cfRule>
  </conditionalFormatting>
  <conditionalFormatting sqref="F25:Q32">
    <cfRule type="colorScale" priority="1">
      <colorScale>
        <cfvo type="min"/>
        <cfvo type="percentile" val="50"/>
        <cfvo type="max"/>
        <color rgb="FF5A8AC6"/>
        <color rgb="FFFCFCFF"/>
        <color rgb="FFF8696B"/>
      </colorScale>
    </cfRule>
  </conditionalFormatting>
  <conditionalFormatting sqref="F35:Q42">
    <cfRule type="colorScale" priority="2">
      <colorScale>
        <cfvo type="min"/>
        <cfvo type="percentile" val="50"/>
        <cfvo type="max"/>
        <color rgb="FF5A8AC6"/>
        <color rgb="FFFCFCFF"/>
        <color rgb="FFF8696B"/>
      </colorScale>
    </cfRule>
  </conditionalFormatting>
  <conditionalFormatting sqref="F49:Q56">
    <cfRule type="colorScale" priority="4">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81"/>
  <sheetViews>
    <sheetView showGridLines="0" tabSelected="1" zoomScale="95" zoomScaleNormal="95" workbookViewId="0">
      <selection activeCell="K57" sqref="K57"/>
    </sheetView>
  </sheetViews>
  <sheetFormatPr defaultColWidth="8.6640625" defaultRowHeight="13.8" x14ac:dyDescent="0.25"/>
  <cols>
    <col min="1" max="1" width="8.6640625" style="73"/>
    <col min="2" max="2" width="10.6640625" style="73" bestFit="1" customWidth="1"/>
    <col min="3" max="3" width="10.33203125" style="73" bestFit="1" customWidth="1"/>
    <col min="4" max="4" width="17.5546875" style="73" bestFit="1" customWidth="1"/>
    <col min="5" max="5" width="13.44140625" style="73" bestFit="1" customWidth="1"/>
    <col min="6" max="8" width="11.6640625" style="73" bestFit="1" customWidth="1"/>
    <col min="9" max="9" width="13.88671875" style="73" bestFit="1" customWidth="1"/>
    <col min="10" max="10" width="11.6640625" style="73" bestFit="1" customWidth="1"/>
    <col min="11" max="11" width="15.109375" style="73" bestFit="1" customWidth="1"/>
    <col min="12" max="15" width="11.6640625" style="73" bestFit="1" customWidth="1"/>
    <col min="16" max="16" width="12.109375" style="73" bestFit="1" customWidth="1"/>
    <col min="17" max="17" width="13.33203125" style="73" bestFit="1" customWidth="1"/>
    <col min="18" max="16384" width="8.6640625" style="73"/>
  </cols>
  <sheetData>
    <row r="1" spans="1:22" ht="17.399999999999999" x14ac:dyDescent="0.3">
      <c r="A1" s="75" t="s">
        <v>122</v>
      </c>
      <c r="B1" s="76"/>
    </row>
    <row r="2" spans="1:22" x14ac:dyDescent="0.25">
      <c r="A2" s="15" t="s">
        <v>123</v>
      </c>
      <c r="B2" s="15"/>
    </row>
    <row r="3" spans="1:22" x14ac:dyDescent="0.25">
      <c r="A3" s="15" t="s">
        <v>124</v>
      </c>
      <c r="B3" s="15"/>
    </row>
    <row r="4" spans="1:22" ht="55.2" customHeight="1" x14ac:dyDescent="0.25">
      <c r="A4" s="224" t="s">
        <v>125</v>
      </c>
      <c r="B4" s="227"/>
      <c r="C4" s="227"/>
      <c r="D4" s="227"/>
      <c r="E4" s="227"/>
      <c r="F4" s="227"/>
      <c r="G4" s="227"/>
      <c r="H4" s="227"/>
      <c r="I4" s="227"/>
      <c r="J4" s="227"/>
      <c r="K4" s="227"/>
      <c r="L4" s="227"/>
      <c r="M4" s="227"/>
      <c r="N4" s="227"/>
      <c r="O4" s="227"/>
      <c r="P4" s="227"/>
      <c r="Q4" s="227"/>
      <c r="R4" s="227"/>
    </row>
    <row r="5" spans="1:22" x14ac:dyDescent="0.25">
      <c r="A5" s="1"/>
      <c r="B5" s="15"/>
    </row>
    <row r="6" spans="1:22" x14ac:dyDescent="0.25">
      <c r="A6" s="1" t="s">
        <v>89</v>
      </c>
      <c r="B6" s="15"/>
    </row>
    <row r="7" spans="1:22" x14ac:dyDescent="0.25">
      <c r="A7" s="15"/>
      <c r="B7" s="15"/>
    </row>
    <row r="8" spans="1:22" x14ac:dyDescent="0.25">
      <c r="A8" s="73" t="s">
        <v>126</v>
      </c>
    </row>
    <row r="9" spans="1:22" x14ac:dyDescent="0.25">
      <c r="A9" s="73" t="s">
        <v>127</v>
      </c>
    </row>
    <row r="10" spans="1:22" x14ac:dyDescent="0.25">
      <c r="A10" s="73" t="s">
        <v>128</v>
      </c>
    </row>
    <row r="12" spans="1:22" customFormat="1" ht="69.45" customHeight="1" x14ac:dyDescent="0.3">
      <c r="A12" s="225" t="s">
        <v>129</v>
      </c>
      <c r="B12" s="226"/>
      <c r="C12" s="226"/>
      <c r="D12" s="226"/>
      <c r="E12" s="226"/>
      <c r="F12" s="226"/>
      <c r="G12" s="226"/>
      <c r="H12" s="226"/>
      <c r="I12" s="226"/>
      <c r="J12" s="226"/>
      <c r="K12" s="226"/>
      <c r="L12" s="226"/>
      <c r="M12" s="226"/>
      <c r="N12" s="226"/>
      <c r="O12" s="226"/>
      <c r="P12" s="226"/>
      <c r="Q12" s="226"/>
      <c r="R12" s="226"/>
      <c r="S12" s="226"/>
      <c r="T12" s="226"/>
      <c r="U12" s="226"/>
      <c r="V12" s="94"/>
    </row>
    <row r="13" spans="1:22" s="78" customFormat="1" x14ac:dyDescent="0.25">
      <c r="A13" s="79" t="s">
        <v>20</v>
      </c>
      <c r="B13" s="79" t="s">
        <v>92</v>
      </c>
      <c r="C13" s="79"/>
      <c r="D13" s="79"/>
      <c r="E13" s="90">
        <v>41456</v>
      </c>
      <c r="F13" s="90">
        <v>41487</v>
      </c>
      <c r="G13" s="90">
        <v>41518</v>
      </c>
      <c r="H13" s="90">
        <v>41548</v>
      </c>
      <c r="I13" s="90">
        <v>41579</v>
      </c>
      <c r="J13" s="90">
        <v>41609</v>
      </c>
      <c r="K13" s="90">
        <v>41640</v>
      </c>
      <c r="L13" s="90">
        <v>41671</v>
      </c>
      <c r="M13" s="90">
        <v>41699</v>
      </c>
      <c r="N13" s="90">
        <v>41730</v>
      </c>
      <c r="O13" s="90">
        <v>41760</v>
      </c>
      <c r="P13" s="90">
        <v>41791</v>
      </c>
      <c r="Q13" s="93" t="s">
        <v>94</v>
      </c>
    </row>
    <row r="14" spans="1:22" s="78" customFormat="1" x14ac:dyDescent="0.25">
      <c r="A14" s="79"/>
      <c r="B14" s="79"/>
      <c r="C14" s="79"/>
      <c r="D14" s="79"/>
      <c r="E14" s="92"/>
      <c r="F14" s="92"/>
      <c r="G14" s="92"/>
      <c r="H14" s="92"/>
      <c r="I14" s="92"/>
      <c r="J14" s="92"/>
      <c r="K14" s="92"/>
      <c r="L14" s="92"/>
      <c r="M14" s="92"/>
      <c r="N14" s="92"/>
      <c r="O14" s="92"/>
      <c r="P14" s="92"/>
      <c r="Q14" s="93"/>
    </row>
    <row r="15" spans="1:22" s="74" customFormat="1" ht="11.4" x14ac:dyDescent="0.2">
      <c r="A15" s="74" t="s">
        <v>52</v>
      </c>
      <c r="B15" s="74" t="s">
        <v>95</v>
      </c>
      <c r="E15" s="105">
        <v>5914581.1976700742</v>
      </c>
      <c r="F15" s="105">
        <v>5696664.2399759311</v>
      </c>
      <c r="G15" s="105">
        <v>5260681.8298072498</v>
      </c>
      <c r="H15" s="105">
        <v>5221955.4924467001</v>
      </c>
      <c r="I15" s="105">
        <v>5514147.1707946751</v>
      </c>
      <c r="J15" s="105">
        <v>5380892.2001862573</v>
      </c>
      <c r="K15" s="105">
        <v>7822599.7200296307</v>
      </c>
      <c r="L15" s="105">
        <v>6924324.6322913244</v>
      </c>
      <c r="M15" s="105">
        <v>7297789.3913026378</v>
      </c>
      <c r="N15" s="105">
        <v>5332240.4186026063</v>
      </c>
      <c r="O15" s="105">
        <v>5394917.135688588</v>
      </c>
      <c r="P15" s="105">
        <v>5184163.8693572879</v>
      </c>
      <c r="Q15" s="105">
        <v>70944957.298152968</v>
      </c>
    </row>
    <row r="16" spans="1:22" s="74" customFormat="1" ht="11.4" x14ac:dyDescent="0.2">
      <c r="A16" s="74" t="s">
        <v>54</v>
      </c>
      <c r="B16" s="74" t="s">
        <v>95</v>
      </c>
      <c r="E16" s="105">
        <v>17328050.972999997</v>
      </c>
      <c r="F16" s="199">
        <v>14604314.435999997</v>
      </c>
      <c r="G16" s="199">
        <v>16135900.118999999</v>
      </c>
      <c r="H16" s="199">
        <v>15151633.271999998</v>
      </c>
      <c r="I16" s="105">
        <v>13832900.801999997</v>
      </c>
      <c r="J16" s="198">
        <v>15562959.623999998</v>
      </c>
      <c r="K16" s="195">
        <v>22354057.620000001</v>
      </c>
      <c r="L16" s="198">
        <v>18580950.73</v>
      </c>
      <c r="M16" s="198">
        <v>19644680.780999999</v>
      </c>
      <c r="N16" s="198">
        <v>18268435.046</v>
      </c>
      <c r="O16" s="198">
        <v>14627298.491999999</v>
      </c>
      <c r="P16" s="196">
        <v>16164167.274</v>
      </c>
      <c r="Q16" s="198">
        <v>202255349.16899997</v>
      </c>
    </row>
    <row r="17" spans="1:17" s="74" customFormat="1" ht="11.4" x14ac:dyDescent="0.2">
      <c r="A17" s="74" t="s">
        <v>53</v>
      </c>
      <c r="B17" s="74" t="s">
        <v>95</v>
      </c>
      <c r="E17" s="105">
        <v>12716846.793</v>
      </c>
      <c r="F17" s="199">
        <v>13050243.880999997</v>
      </c>
      <c r="G17" s="199">
        <v>13235472.919</v>
      </c>
      <c r="H17" s="199">
        <v>11815762.267000001</v>
      </c>
      <c r="I17" s="105">
        <v>11881724.445</v>
      </c>
      <c r="J17" s="198">
        <v>11127131.811999999</v>
      </c>
      <c r="K17" s="198">
        <v>15491089.403999997</v>
      </c>
      <c r="L17" s="198">
        <v>15776843.228999998</v>
      </c>
      <c r="M17" s="198">
        <v>14151791.636999998</v>
      </c>
      <c r="N17" s="198">
        <v>15011361.791999999</v>
      </c>
      <c r="O17" s="198">
        <v>14286635.347000001</v>
      </c>
      <c r="P17" s="196">
        <v>15120321.851</v>
      </c>
      <c r="Q17" s="198">
        <v>163665225.377</v>
      </c>
    </row>
    <row r="18" spans="1:17" s="81" customFormat="1" ht="11.4" x14ac:dyDescent="0.2">
      <c r="E18" s="107"/>
      <c r="F18" s="107"/>
      <c r="G18" s="107"/>
      <c r="H18" s="107"/>
      <c r="I18" s="107"/>
      <c r="J18" s="107"/>
      <c r="K18" s="107"/>
      <c r="L18" s="107"/>
      <c r="M18" s="107"/>
      <c r="N18" s="107"/>
      <c r="O18" s="107"/>
      <c r="P18" s="107"/>
      <c r="Q18" s="107"/>
    </row>
    <row r="19" spans="1:17" x14ac:dyDescent="0.25">
      <c r="A19" s="74" t="s">
        <v>52</v>
      </c>
      <c r="B19" s="74" t="s">
        <v>37</v>
      </c>
      <c r="E19" s="105">
        <v>3458288.8701338647</v>
      </c>
      <c r="F19" s="105">
        <v>4778353.3521016249</v>
      </c>
      <c r="G19" s="105">
        <v>3741007.0627661142</v>
      </c>
      <c r="H19" s="105">
        <v>3550828.7945508747</v>
      </c>
      <c r="I19" s="105">
        <v>3646543.42684625</v>
      </c>
      <c r="J19" s="105">
        <v>3507223.3581475001</v>
      </c>
      <c r="K19" s="105">
        <v>5249820.3494999986</v>
      </c>
      <c r="L19" s="105">
        <v>4419792.6823125007</v>
      </c>
      <c r="M19" s="105">
        <v>4409725.4715</v>
      </c>
      <c r="N19" s="105">
        <v>4419304.3184062503</v>
      </c>
      <c r="O19" s="105">
        <v>4692799.18359375</v>
      </c>
      <c r="P19" s="105">
        <v>5350137.2224687496</v>
      </c>
      <c r="Q19" s="105">
        <v>51223824.092327476</v>
      </c>
    </row>
    <row r="20" spans="1:17" x14ac:dyDescent="0.25">
      <c r="A20" s="74" t="s">
        <v>54</v>
      </c>
      <c r="B20" s="74" t="s">
        <v>37</v>
      </c>
      <c r="E20" s="105">
        <v>11339551.170386208</v>
      </c>
      <c r="F20" s="105">
        <v>13660880.3343936</v>
      </c>
      <c r="G20" s="105">
        <v>13806947.680280834</v>
      </c>
      <c r="H20" s="105">
        <v>18511924.382331077</v>
      </c>
      <c r="I20" s="197">
        <v>20025365.09</v>
      </c>
      <c r="J20" s="199">
        <v>12958942.643539203</v>
      </c>
      <c r="K20" s="199">
        <v>13987466.323076401</v>
      </c>
      <c r="L20" s="199">
        <v>16468493.156715602</v>
      </c>
      <c r="M20" s="199">
        <v>15013580.580213603</v>
      </c>
      <c r="N20" s="199">
        <v>16135503.054039603</v>
      </c>
      <c r="O20" s="199">
        <v>18921373.302216005</v>
      </c>
      <c r="P20" s="105">
        <v>8489071.3235327993</v>
      </c>
      <c r="Q20" s="105">
        <v>179319099.03996587</v>
      </c>
    </row>
    <row r="21" spans="1:17" x14ac:dyDescent="0.25">
      <c r="A21" s="74" t="s">
        <v>53</v>
      </c>
      <c r="B21" s="74" t="s">
        <v>37</v>
      </c>
      <c r="E21" s="105">
        <v>8168998.5802924205</v>
      </c>
      <c r="F21" s="105">
        <v>6508016.2729576789</v>
      </c>
      <c r="G21" s="105">
        <v>8797296.0201469176</v>
      </c>
      <c r="H21" s="105">
        <v>7399801.6649996387</v>
      </c>
      <c r="I21" s="105">
        <v>6292597.87327509</v>
      </c>
      <c r="J21" s="105">
        <v>5862551.4695474999</v>
      </c>
      <c r="K21" s="105">
        <v>7198677.8148285002</v>
      </c>
      <c r="L21" s="105">
        <v>7481708.9511677492</v>
      </c>
      <c r="M21" s="105">
        <v>8690888.6165351253</v>
      </c>
      <c r="N21" s="105">
        <v>6732277.631081</v>
      </c>
      <c r="O21" s="105">
        <v>8110761.1219654996</v>
      </c>
      <c r="P21" s="105">
        <v>9479913.2630085014</v>
      </c>
      <c r="Q21" s="105">
        <v>90723489.279805601</v>
      </c>
    </row>
    <row r="22" spans="1:17" s="78" customFormat="1" x14ac:dyDescent="0.25">
      <c r="E22" s="108"/>
      <c r="F22" s="108"/>
      <c r="G22" s="108"/>
      <c r="H22" s="108"/>
      <c r="I22" s="108"/>
      <c r="J22" s="108"/>
      <c r="K22" s="108"/>
      <c r="L22" s="108"/>
      <c r="M22" s="108"/>
      <c r="N22" s="108"/>
      <c r="O22" s="108"/>
      <c r="P22" s="108"/>
      <c r="Q22" s="108"/>
    </row>
    <row r="23" spans="1:17" x14ac:dyDescent="0.25">
      <c r="A23" s="74" t="s">
        <v>52</v>
      </c>
      <c r="B23" s="74" t="s">
        <v>130</v>
      </c>
      <c r="E23" s="105">
        <f>E15-E19</f>
        <v>2456292.3275362095</v>
      </c>
      <c r="F23" s="105">
        <f>F15-F19</f>
        <v>918310.88787430618</v>
      </c>
      <c r="G23" s="105">
        <f t="shared" ref="G23:Q23" si="0">G15-G19</f>
        <v>1519674.7670411356</v>
      </c>
      <c r="H23" s="105">
        <f>H15-H19</f>
        <v>1671126.6978958254</v>
      </c>
      <c r="I23" s="105">
        <f t="shared" si="0"/>
        <v>1867603.7439484252</v>
      </c>
      <c r="J23" s="105">
        <f t="shared" si="0"/>
        <v>1873668.8420387572</v>
      </c>
      <c r="K23" s="105">
        <f t="shared" si="0"/>
        <v>2572779.3705296321</v>
      </c>
      <c r="L23" s="105">
        <f t="shared" si="0"/>
        <v>2504531.9499788238</v>
      </c>
      <c r="M23" s="105">
        <f t="shared" si="0"/>
        <v>2888063.9198026378</v>
      </c>
      <c r="N23" s="105">
        <f t="shared" si="0"/>
        <v>912936.10019635595</v>
      </c>
      <c r="O23" s="105">
        <f t="shared" si="0"/>
        <v>702117.95209483802</v>
      </c>
      <c r="P23" s="105">
        <f t="shared" si="0"/>
        <v>-165973.35311146174</v>
      </c>
      <c r="Q23" s="105">
        <f t="shared" si="0"/>
        <v>19721133.205825493</v>
      </c>
    </row>
    <row r="24" spans="1:17" x14ac:dyDescent="0.25">
      <c r="A24" s="74" t="s">
        <v>54</v>
      </c>
      <c r="B24" s="74" t="s">
        <v>130</v>
      </c>
      <c r="E24" s="105">
        <f>E16-E20</f>
        <v>5988499.8026137892</v>
      </c>
      <c r="F24" s="105">
        <f t="shared" ref="F24:Q24" si="1">F16-F20</f>
        <v>943434.10160639696</v>
      </c>
      <c r="G24" s="105">
        <f t="shared" si="1"/>
        <v>2328952.4387191646</v>
      </c>
      <c r="H24" s="105">
        <f>H16-H20</f>
        <v>-3360291.110331079</v>
      </c>
      <c r="I24" s="105">
        <f t="shared" si="1"/>
        <v>-6192464.2880000025</v>
      </c>
      <c r="J24" s="105">
        <f t="shared" si="1"/>
        <v>2604016.9804607946</v>
      </c>
      <c r="K24" s="105">
        <f t="shared" si="1"/>
        <v>8366591.2969236001</v>
      </c>
      <c r="L24" s="105">
        <f t="shared" si="1"/>
        <v>2112457.5732843988</v>
      </c>
      <c r="M24" s="105">
        <f t="shared" si="1"/>
        <v>4631100.2007863969</v>
      </c>
      <c r="N24" s="105">
        <f t="shared" si="1"/>
        <v>2132931.991960397</v>
      </c>
      <c r="O24" s="105">
        <f t="shared" si="1"/>
        <v>-4294074.8102160059</v>
      </c>
      <c r="P24" s="105">
        <f t="shared" si="1"/>
        <v>7675095.9504672009</v>
      </c>
      <c r="Q24" s="105">
        <f t="shared" si="1"/>
        <v>22936250.129034102</v>
      </c>
    </row>
    <row r="25" spans="1:17" x14ac:dyDescent="0.25">
      <c r="A25" s="74" t="s">
        <v>53</v>
      </c>
      <c r="B25" s="74" t="s">
        <v>130</v>
      </c>
      <c r="E25" s="105">
        <f>E17-E21</f>
        <v>4547848.2127075791</v>
      </c>
      <c r="F25" s="105">
        <f t="shared" ref="F25:Q25" si="2">F17-F21</f>
        <v>6542227.6080423184</v>
      </c>
      <c r="G25" s="105">
        <f t="shared" si="2"/>
        <v>4438176.8988530822</v>
      </c>
      <c r="H25" s="105">
        <f t="shared" si="2"/>
        <v>4415960.6020003622</v>
      </c>
      <c r="I25" s="105">
        <f t="shared" si="2"/>
        <v>5589126.5717249103</v>
      </c>
      <c r="J25" s="105">
        <f t="shared" si="2"/>
        <v>5264580.3424524991</v>
      </c>
      <c r="K25" s="105">
        <f t="shared" si="2"/>
        <v>8292411.5891714972</v>
      </c>
      <c r="L25" s="105">
        <f t="shared" si="2"/>
        <v>8295134.2778322492</v>
      </c>
      <c r="M25" s="105">
        <f t="shared" si="2"/>
        <v>5460903.0204648729</v>
      </c>
      <c r="N25" s="105">
        <f t="shared" si="2"/>
        <v>8279084.1609189995</v>
      </c>
      <c r="O25" s="105">
        <f t="shared" si="2"/>
        <v>6175874.2250345014</v>
      </c>
      <c r="P25" s="105">
        <f t="shared" si="2"/>
        <v>5640408.5879914984</v>
      </c>
      <c r="Q25" s="105">
        <f t="shared" si="2"/>
        <v>72941736.097194403</v>
      </c>
    </row>
    <row r="26" spans="1:17" x14ac:dyDescent="0.25">
      <c r="E26" s="106"/>
      <c r="F26" s="106"/>
      <c r="G26" s="106"/>
      <c r="H26" s="106"/>
      <c r="I26" s="106"/>
      <c r="J26" s="106"/>
      <c r="K26" s="106"/>
      <c r="L26" s="106"/>
      <c r="M26" s="106"/>
      <c r="N26" s="106"/>
      <c r="O26" s="106"/>
      <c r="P26" s="106"/>
      <c r="Q26" s="106"/>
    </row>
    <row r="27" spans="1:17" x14ac:dyDescent="0.25">
      <c r="Q27" s="73" t="s">
        <v>100</v>
      </c>
    </row>
    <row r="30" spans="1:17" x14ac:dyDescent="0.25">
      <c r="P30" s="173"/>
    </row>
    <row r="31" spans="1:17" x14ac:dyDescent="0.25">
      <c r="Q31" s="73" t="s">
        <v>100</v>
      </c>
    </row>
    <row r="51" spans="1:22" ht="19.95" customHeight="1" x14ac:dyDescent="0.3">
      <c r="A51" s="103"/>
      <c r="B51" s="21"/>
      <c r="C51" s="21"/>
      <c r="D51" s="21"/>
      <c r="E51" s="21"/>
      <c r="F51" s="21"/>
      <c r="G51" s="21"/>
      <c r="H51" s="21"/>
      <c r="I51" s="21"/>
      <c r="J51" s="21"/>
      <c r="K51" s="21"/>
      <c r="L51" s="21"/>
      <c r="M51" s="21"/>
      <c r="N51" s="21"/>
      <c r="O51" s="21"/>
      <c r="P51" s="21"/>
    </row>
    <row r="52" spans="1:22" customFormat="1" ht="140.69999999999999" customHeight="1" x14ac:dyDescent="0.3">
      <c r="A52" s="225" t="s">
        <v>131</v>
      </c>
      <c r="B52" s="226"/>
      <c r="C52" s="226"/>
      <c r="D52" s="226"/>
      <c r="E52" s="226"/>
      <c r="F52" s="226"/>
      <c r="G52" s="226"/>
      <c r="H52" s="226"/>
      <c r="I52" s="226"/>
      <c r="J52" s="226"/>
      <c r="K52" s="226"/>
      <c r="L52" s="226"/>
      <c r="M52" s="226"/>
      <c r="N52" s="226"/>
      <c r="O52" s="226"/>
      <c r="P52" s="226"/>
      <c r="Q52" s="226"/>
      <c r="R52" s="226"/>
      <c r="S52" s="226"/>
      <c r="T52" s="226"/>
      <c r="U52" s="226"/>
      <c r="V52" s="94"/>
    </row>
    <row r="54" spans="1:22" s="78" customFormat="1" x14ac:dyDescent="0.25">
      <c r="A54" s="79" t="s">
        <v>20</v>
      </c>
      <c r="B54" s="79" t="s">
        <v>92</v>
      </c>
      <c r="C54" s="79" t="s">
        <v>39</v>
      </c>
      <c r="D54" s="79" t="s">
        <v>109</v>
      </c>
      <c r="E54" s="90">
        <v>41456</v>
      </c>
      <c r="F54" s="90">
        <v>41487</v>
      </c>
      <c r="G54" s="90">
        <v>41518</v>
      </c>
      <c r="H54" s="90">
        <v>41548</v>
      </c>
      <c r="I54" s="90">
        <v>41579</v>
      </c>
      <c r="J54" s="90">
        <v>41609</v>
      </c>
      <c r="K54" s="90">
        <v>41640</v>
      </c>
      <c r="L54" s="90">
        <v>41671</v>
      </c>
      <c r="M54" s="90">
        <v>41699</v>
      </c>
      <c r="N54" s="90">
        <v>41730</v>
      </c>
      <c r="O54" s="90">
        <v>41760</v>
      </c>
      <c r="P54" s="90">
        <v>41791</v>
      </c>
      <c r="Q54" s="93" t="s">
        <v>94</v>
      </c>
    </row>
    <row r="55" spans="1:22" s="78" customFormat="1" x14ac:dyDescent="0.25">
      <c r="A55" s="79"/>
      <c r="B55" s="79"/>
      <c r="C55" s="79"/>
      <c r="D55" s="79"/>
      <c r="E55" s="92"/>
      <c r="F55" s="92"/>
      <c r="G55" s="92"/>
      <c r="H55" s="92"/>
      <c r="I55" s="92"/>
      <c r="J55" s="92"/>
      <c r="K55" s="92"/>
      <c r="L55" s="92"/>
      <c r="M55" s="92"/>
      <c r="N55" s="92"/>
      <c r="O55" s="92"/>
      <c r="P55" s="92"/>
      <c r="Q55" s="93"/>
    </row>
    <row r="56" spans="1:22" x14ac:dyDescent="0.25">
      <c r="A56" s="74" t="s">
        <v>52</v>
      </c>
      <c r="B56" s="74" t="s">
        <v>130</v>
      </c>
      <c r="E56" s="109">
        <f>E23/E15</f>
        <v>0.41529437933894875</v>
      </c>
      <c r="F56" s="109">
        <f t="shared" ref="F56:Q56" si="3">F23/F15</f>
        <v>0.16120151183040166</v>
      </c>
      <c r="G56" s="109">
        <f t="shared" si="3"/>
        <v>0.28887410723655493</v>
      </c>
      <c r="H56" s="109">
        <f t="shared" si="3"/>
        <v>0.32001932998338023</v>
      </c>
      <c r="I56" s="109">
        <f t="shared" si="3"/>
        <v>0.33869312626258291</v>
      </c>
      <c r="J56" s="109">
        <f t="shared" si="3"/>
        <v>0.34820783846476255</v>
      </c>
      <c r="K56" s="109">
        <f>K23/K15</f>
        <v>0.32889058147025918</v>
      </c>
      <c r="L56" s="109">
        <f t="shared" si="3"/>
        <v>0.36170053874987812</v>
      </c>
      <c r="M56" s="109">
        <f t="shared" si="3"/>
        <v>0.3957450352355435</v>
      </c>
      <c r="N56" s="109">
        <f t="shared" si="3"/>
        <v>0.17121060352256295</v>
      </c>
      <c r="O56" s="109">
        <f t="shared" si="3"/>
        <v>0.13014434409940612</v>
      </c>
      <c r="P56" s="109">
        <f t="shared" si="3"/>
        <v>-3.2015452692863752E-2</v>
      </c>
      <c r="Q56" s="109">
        <f t="shared" si="3"/>
        <v>0.27797794172946705</v>
      </c>
    </row>
    <row r="57" spans="1:22" x14ac:dyDescent="0.25">
      <c r="A57" s="74" t="s">
        <v>54</v>
      </c>
      <c r="B57" s="74" t="s">
        <v>130</v>
      </c>
      <c r="E57" s="109">
        <f>E24/E16</f>
        <v>0.3455956940538133</v>
      </c>
      <c r="F57" s="109">
        <f t="shared" ref="F57:Q57" si="4">F24/F16</f>
        <v>6.4599684274176436E-2</v>
      </c>
      <c r="G57" s="109">
        <f t="shared" si="4"/>
        <v>0.14433359289184161</v>
      </c>
      <c r="H57" s="109">
        <f t="shared" si="4"/>
        <v>-0.22177748431522884</v>
      </c>
      <c r="I57" s="109">
        <f t="shared" si="4"/>
        <v>-0.44766201801321959</v>
      </c>
      <c r="J57" s="109">
        <f t="shared" si="4"/>
        <v>0.16732145063494736</v>
      </c>
      <c r="K57" s="109">
        <f t="shared" si="4"/>
        <v>0.37427618015254988</v>
      </c>
      <c r="L57" s="109">
        <f t="shared" si="4"/>
        <v>0.11368942332287206</v>
      </c>
      <c r="M57" s="109">
        <f t="shared" si="4"/>
        <v>0.23574321478746135</v>
      </c>
      <c r="N57" s="109">
        <f t="shared" si="4"/>
        <v>0.11675504697526991</v>
      </c>
      <c r="O57" s="109">
        <f t="shared" si="4"/>
        <v>-0.29356581548975247</v>
      </c>
      <c r="P57" s="109">
        <f t="shared" si="4"/>
        <v>0.47482161130642114</v>
      </c>
      <c r="Q57" s="109">
        <f t="shared" si="4"/>
        <v>0.11340244014940289</v>
      </c>
    </row>
    <row r="58" spans="1:22" x14ac:dyDescent="0.25">
      <c r="A58" s="74" t="s">
        <v>53</v>
      </c>
      <c r="B58" s="74" t="s">
        <v>130</v>
      </c>
      <c r="E58" s="109">
        <f>E25/E17</f>
        <v>0.35762388953297342</v>
      </c>
      <c r="F58" s="109">
        <f t="shared" ref="F58:Q58" si="5">F25/F17</f>
        <v>0.5013107546263732</v>
      </c>
      <c r="G58" s="109">
        <f t="shared" si="5"/>
        <v>0.33532439120342417</v>
      </c>
      <c r="H58" s="109">
        <f t="shared" si="5"/>
        <v>0.37373471996246976</v>
      </c>
      <c r="I58" s="109">
        <f t="shared" si="5"/>
        <v>0.47039691903281722</v>
      </c>
      <c r="J58" s="109">
        <f t="shared" si="5"/>
        <v>0.47313004208100951</v>
      </c>
      <c r="K58" s="109">
        <f t="shared" si="5"/>
        <v>0.5353020289864372</v>
      </c>
      <c r="L58" s="109">
        <f t="shared" si="5"/>
        <v>0.52577909011510338</v>
      </c>
      <c r="M58" s="109">
        <f t="shared" si="5"/>
        <v>0.38588068285200638</v>
      </c>
      <c r="N58" s="109">
        <f t="shared" si="5"/>
        <v>0.55152119278952894</v>
      </c>
      <c r="O58" s="109">
        <f t="shared" si="5"/>
        <v>0.43228332459198315</v>
      </c>
      <c r="P58" s="109">
        <f t="shared" si="5"/>
        <v>0.37303495544431575</v>
      </c>
      <c r="Q58" s="109">
        <f t="shared" si="5"/>
        <v>0.44567644671722034</v>
      </c>
    </row>
    <row r="79" spans="14:14" x14ac:dyDescent="0.25">
      <c r="N79" s="109"/>
    </row>
    <row r="80" spans="14:14" x14ac:dyDescent="0.25">
      <c r="N80" s="109"/>
    </row>
    <row r="81" spans="14:14" x14ac:dyDescent="0.25">
      <c r="N81" s="109"/>
    </row>
  </sheetData>
  <mergeCells count="3">
    <mergeCell ref="A4:R4"/>
    <mergeCell ref="A12:U12"/>
    <mergeCell ref="A52:U52"/>
  </mergeCells>
  <conditionalFormatting sqref="E15:P15 E17:P17 E16:J16 L16:P16">
    <cfRule type="colorScale" priority="4">
      <colorScale>
        <cfvo type="min"/>
        <cfvo type="percentile" val="50"/>
        <cfvo type="max"/>
        <color rgb="FFF8696B"/>
        <color rgb="FFFCFCFF"/>
        <color rgb="FF5A8AC6"/>
      </colorScale>
    </cfRule>
  </conditionalFormatting>
  <conditionalFormatting sqref="E19:P19 E21:I21 E20:H20 J20:P21">
    <cfRule type="colorScale" priority="3">
      <colorScale>
        <cfvo type="min"/>
        <cfvo type="percentile" val="50"/>
        <cfvo type="max"/>
        <color rgb="FF5A8AC6"/>
        <color rgb="FFFCFCFF"/>
        <color rgb="FFF8696B"/>
      </colorScale>
    </cfRule>
  </conditionalFormatting>
  <conditionalFormatting sqref="E23:Q25">
    <cfRule type="colorScale" priority="6">
      <colorScale>
        <cfvo type="min"/>
        <cfvo type="percentile" val="50"/>
        <cfvo type="max"/>
        <color rgb="FFF8696B"/>
        <color rgb="FFFCFCFF"/>
        <color rgb="FF5A8AC6"/>
      </colorScale>
    </cfRule>
  </conditionalFormatting>
  <conditionalFormatting sqref="Q15:Q17">
    <cfRule type="colorScale" priority="2">
      <colorScale>
        <cfvo type="min"/>
        <cfvo type="percentile" val="50"/>
        <cfvo type="max"/>
        <color rgb="FFF8696B"/>
        <color rgb="FFFCFCFF"/>
        <color rgb="FF5A8AC6"/>
      </colorScale>
    </cfRule>
  </conditionalFormatting>
  <conditionalFormatting sqref="Q19:Q21">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V1010"/>
  <sheetViews>
    <sheetView showGridLines="0" zoomScale="60" zoomScaleNormal="60" workbookViewId="0">
      <selection activeCell="C39" sqref="C39:C41"/>
    </sheetView>
  </sheetViews>
  <sheetFormatPr defaultColWidth="14.44140625" defaultRowHeight="15" customHeight="1" x14ac:dyDescent="0.25"/>
  <cols>
    <col min="1" max="14" width="26.6640625" style="15" customWidth="1"/>
    <col min="15" max="22" width="8.6640625" style="15" customWidth="1"/>
    <col min="23" max="16384" width="14.44140625" style="15"/>
  </cols>
  <sheetData>
    <row r="1" spans="1:22" s="17" customFormat="1" ht="42.6" customHeight="1" x14ac:dyDescent="0.35">
      <c r="A1" s="228" t="s">
        <v>132</v>
      </c>
      <c r="B1" s="229"/>
      <c r="C1" s="229"/>
      <c r="D1" s="229"/>
      <c r="E1" s="229"/>
      <c r="F1" s="37"/>
      <c r="G1" s="37"/>
      <c r="H1" s="37"/>
      <c r="I1" s="37"/>
      <c r="J1" s="37"/>
      <c r="K1" s="37"/>
      <c r="L1" s="37"/>
      <c r="M1" s="37"/>
      <c r="N1" s="37"/>
      <c r="O1" s="37"/>
      <c r="P1" s="37"/>
      <c r="Q1" s="37"/>
      <c r="R1" s="37"/>
      <c r="S1" s="37"/>
      <c r="T1" s="37"/>
      <c r="U1" s="37"/>
      <c r="V1" s="37"/>
    </row>
    <row r="2" spans="1:22" ht="119.7" customHeight="1" x14ac:dyDescent="0.3">
      <c r="A2" s="230" t="s">
        <v>133</v>
      </c>
      <c r="B2" s="231"/>
      <c r="C2" s="231"/>
      <c r="D2" s="231"/>
      <c r="E2" s="231"/>
      <c r="F2" s="231"/>
      <c r="G2" s="231"/>
      <c r="H2" s="231"/>
      <c r="I2" s="231"/>
      <c r="J2" s="231"/>
      <c r="K2" s="231"/>
    </row>
    <row r="3" spans="1:22" ht="12.75" customHeight="1" x14ac:dyDescent="0.3">
      <c r="A3" s="40"/>
    </row>
    <row r="4" spans="1:22" s="17" customFormat="1" ht="72" customHeight="1" x14ac:dyDescent="0.3">
      <c r="A4" s="232" t="s">
        <v>134</v>
      </c>
      <c r="B4" s="215"/>
      <c r="C4" s="215"/>
      <c r="D4" s="215"/>
      <c r="E4" s="215"/>
      <c r="F4" s="215"/>
      <c r="G4" s="215"/>
      <c r="H4" s="215"/>
      <c r="I4" s="215"/>
      <c r="J4" s="215"/>
    </row>
    <row r="5" spans="1:22" s="17" customFormat="1" ht="20.7" customHeight="1" x14ac:dyDescent="0.3">
      <c r="A5" s="203"/>
      <c r="B5" s="22"/>
      <c r="C5" s="22"/>
      <c r="D5" s="22"/>
      <c r="E5" s="22"/>
      <c r="F5" s="22"/>
      <c r="G5" s="22"/>
      <c r="H5" s="22"/>
      <c r="I5" s="22"/>
      <c r="J5" s="22"/>
    </row>
    <row r="6" spans="1:22" s="215" customFormat="1" ht="13.2" customHeight="1" x14ac:dyDescent="0.3">
      <c r="A6" s="232" t="s">
        <v>135</v>
      </c>
    </row>
    <row r="7" spans="1:22" s="17" customFormat="1" ht="30" customHeight="1" x14ac:dyDescent="0.3">
      <c r="A7" s="32" t="s">
        <v>136</v>
      </c>
    </row>
    <row r="8" spans="1:22" s="17" customFormat="1" ht="12.75" customHeight="1" x14ac:dyDescent="0.25">
      <c r="A8" s="41" t="s">
        <v>137</v>
      </c>
      <c r="B8" s="42"/>
      <c r="C8" s="25" t="s">
        <v>138</v>
      </c>
      <c r="D8" s="25" t="s">
        <v>139</v>
      </c>
      <c r="E8" s="25" t="s">
        <v>140</v>
      </c>
      <c r="F8" s="25" t="s">
        <v>141</v>
      </c>
      <c r="G8" s="25" t="s">
        <v>142</v>
      </c>
      <c r="H8" s="25" t="s">
        <v>143</v>
      </c>
      <c r="I8" s="25" t="s">
        <v>144</v>
      </c>
      <c r="J8" s="25" t="s">
        <v>145</v>
      </c>
      <c r="K8" s="25" t="s">
        <v>146</v>
      </c>
      <c r="L8" s="25" t="s">
        <v>147</v>
      </c>
      <c r="M8" s="25" t="s">
        <v>148</v>
      </c>
      <c r="N8" s="25" t="s">
        <v>149</v>
      </c>
    </row>
    <row r="9" spans="1:22" ht="12.75" customHeight="1" x14ac:dyDescent="0.25">
      <c r="A9" s="19" t="s">
        <v>150</v>
      </c>
      <c r="B9" s="5" t="s">
        <v>95</v>
      </c>
      <c r="C9" s="67" t="e">
        <f>SUMIFS(#REF!,#REF!,'Variance Analysis'!$B9,#REF!,'Variance Analysis'!$A9)</f>
        <v>#REF!</v>
      </c>
      <c r="D9" s="67" t="e">
        <f>SUMIFS(#REF!,#REF!,'Variance Analysis'!$B9,#REF!,'Variance Analysis'!$A9)</f>
        <v>#REF!</v>
      </c>
      <c r="E9" s="67" t="e">
        <f>SUMIFS(#REF!,#REF!,'Variance Analysis'!$B9,#REF!,'Variance Analysis'!$A9)</f>
        <v>#REF!</v>
      </c>
      <c r="F9" s="67" t="e">
        <f>SUMIFS(#REF!,#REF!,'Variance Analysis'!$B9,#REF!,'Variance Analysis'!$A9)</f>
        <v>#REF!</v>
      </c>
      <c r="G9" s="67" t="e">
        <f>SUMIFS(#REF!,#REF!,'Variance Analysis'!$B9,#REF!,'Variance Analysis'!$A9)</f>
        <v>#REF!</v>
      </c>
      <c r="H9" s="67" t="e">
        <f>SUMIFS(#REF!,#REF!,'Variance Analysis'!$B9,#REF!,'Variance Analysis'!$A9)</f>
        <v>#REF!</v>
      </c>
      <c r="I9" s="67" t="e">
        <f>SUMIFS(#REF!,#REF!,'Variance Analysis'!$B9,#REF!,'Variance Analysis'!$A9)</f>
        <v>#REF!</v>
      </c>
      <c r="J9" s="67" t="e">
        <f>SUMIFS(#REF!,#REF!,'Variance Analysis'!$B9,#REF!,'Variance Analysis'!$A9)</f>
        <v>#REF!</v>
      </c>
      <c r="K9" s="67" t="e">
        <f>SUMIFS(#REF!,#REF!,'Variance Analysis'!$B9,#REF!,'Variance Analysis'!$A9)</f>
        <v>#REF!</v>
      </c>
      <c r="L9" s="67" t="e">
        <f>SUMIFS(#REF!,#REF!,'Variance Analysis'!$B9,#REF!,'Variance Analysis'!$A9)</f>
        <v>#REF!</v>
      </c>
      <c r="M9" s="67" t="e">
        <f>SUMIFS(#REF!,#REF!,'Variance Analysis'!$B9,#REF!,'Variance Analysis'!$A9)</f>
        <v>#REF!</v>
      </c>
      <c r="N9" s="67" t="e">
        <f>SUMIFS(#REF!,#REF!,'Variance Analysis'!$B9,#REF!,'Variance Analysis'!$A9)</f>
        <v>#REF!</v>
      </c>
      <c r="O9" s="20"/>
      <c r="P9" s="20"/>
      <c r="Q9" s="20"/>
      <c r="R9" s="20"/>
      <c r="S9" s="20"/>
      <c r="T9" s="20"/>
      <c r="U9" s="20"/>
      <c r="V9" s="20"/>
    </row>
    <row r="10" spans="1:22" ht="12.75" customHeight="1" x14ac:dyDescent="0.25">
      <c r="A10" s="19" t="s">
        <v>150</v>
      </c>
      <c r="B10" s="19" t="s">
        <v>151</v>
      </c>
      <c r="C10" s="67" t="e">
        <f>SUMIFS(#REF!,#REF!,'Variance Analysis'!$B10,#REF!,'Variance Analysis'!$A10)</f>
        <v>#REF!</v>
      </c>
      <c r="D10" s="67" t="e">
        <f>SUMIFS(#REF!,#REF!,'Variance Analysis'!$B10,#REF!,'Variance Analysis'!$A10)</f>
        <v>#REF!</v>
      </c>
      <c r="E10" s="67" t="e">
        <f>SUMIFS(#REF!,#REF!,'Variance Analysis'!$B10,#REF!,'Variance Analysis'!$A10)</f>
        <v>#REF!</v>
      </c>
      <c r="F10" s="67" t="e">
        <f>SUMIFS(#REF!,#REF!,'Variance Analysis'!$B10,#REF!,'Variance Analysis'!$A10)</f>
        <v>#REF!</v>
      </c>
      <c r="G10" s="67" t="e">
        <f>SUMIFS(#REF!,#REF!,'Variance Analysis'!$B10,#REF!,'Variance Analysis'!$A10)</f>
        <v>#REF!</v>
      </c>
      <c r="H10" s="67" t="e">
        <f>SUMIFS(#REF!,#REF!,'Variance Analysis'!$B10,#REF!,'Variance Analysis'!$A10)</f>
        <v>#REF!</v>
      </c>
      <c r="I10" s="67" t="e">
        <f>SUMIFS(#REF!,#REF!,'Variance Analysis'!$B10,#REF!,'Variance Analysis'!$A10)</f>
        <v>#REF!</v>
      </c>
      <c r="J10" s="67" t="e">
        <f>SUMIFS(#REF!,#REF!,'Variance Analysis'!$B10,#REF!,'Variance Analysis'!$A10)</f>
        <v>#REF!</v>
      </c>
      <c r="K10" s="67" t="e">
        <f>SUMIFS(#REF!,#REF!,'Variance Analysis'!$B10,#REF!,'Variance Analysis'!$A10)</f>
        <v>#REF!</v>
      </c>
      <c r="L10" s="67" t="e">
        <f>SUMIFS(#REF!,#REF!,'Variance Analysis'!$B10,#REF!,'Variance Analysis'!$A10)</f>
        <v>#REF!</v>
      </c>
      <c r="M10" s="67" t="e">
        <f>SUMIFS(#REF!,#REF!,'Variance Analysis'!$B10,#REF!,'Variance Analysis'!$A10)</f>
        <v>#REF!</v>
      </c>
      <c r="N10" s="67" t="e">
        <f>SUMIFS(#REF!,#REF!,'Variance Analysis'!$B10,#REF!,'Variance Analysis'!$A10)</f>
        <v>#REF!</v>
      </c>
      <c r="O10" s="20"/>
      <c r="P10" s="20"/>
      <c r="Q10" s="20"/>
      <c r="R10" s="20"/>
      <c r="S10" s="20"/>
      <c r="T10" s="20"/>
      <c r="U10" s="20"/>
      <c r="V10" s="20"/>
    </row>
    <row r="11" spans="1:22" ht="12.75" customHeight="1" x14ac:dyDescent="0.25">
      <c r="A11" s="19" t="s">
        <v>150</v>
      </c>
      <c r="B11" s="19" t="s">
        <v>152</v>
      </c>
      <c r="C11" s="67" t="e">
        <f>SUMIFS(#REF!,#REF!,'Variance Analysis'!$B11,#REF!,'Variance Analysis'!$A11)</f>
        <v>#REF!</v>
      </c>
      <c r="D11" s="67" t="e">
        <f>SUMIFS(#REF!,#REF!,'Variance Analysis'!$B11,#REF!,'Variance Analysis'!$A11)</f>
        <v>#REF!</v>
      </c>
      <c r="E11" s="67" t="e">
        <f>SUMIFS(#REF!,#REF!,'Variance Analysis'!$B11,#REF!,'Variance Analysis'!$A11)</f>
        <v>#REF!</v>
      </c>
      <c r="F11" s="67" t="e">
        <f>SUMIFS(#REF!,#REF!,'Variance Analysis'!$B11,#REF!,'Variance Analysis'!$A11)</f>
        <v>#REF!</v>
      </c>
      <c r="G11" s="67" t="e">
        <f>SUMIFS(#REF!,#REF!,'Variance Analysis'!$B11,#REF!,'Variance Analysis'!$A11)</f>
        <v>#REF!</v>
      </c>
      <c r="H11" s="67" t="e">
        <f>SUMIFS(#REF!,#REF!,'Variance Analysis'!$B11,#REF!,'Variance Analysis'!$A11)</f>
        <v>#REF!</v>
      </c>
      <c r="I11" s="67" t="e">
        <f>SUMIFS(#REF!,#REF!,'Variance Analysis'!$B11,#REF!,'Variance Analysis'!$A11)</f>
        <v>#REF!</v>
      </c>
      <c r="J11" s="67" t="e">
        <f>SUMIFS(#REF!,#REF!,'Variance Analysis'!$B11,#REF!,'Variance Analysis'!$A11)</f>
        <v>#REF!</v>
      </c>
      <c r="K11" s="67" t="e">
        <f>SUMIFS(#REF!,#REF!,'Variance Analysis'!$B11,#REF!,'Variance Analysis'!$A11)</f>
        <v>#REF!</v>
      </c>
      <c r="L11" s="67" t="e">
        <f>SUMIFS(#REF!,#REF!,'Variance Analysis'!$B11,#REF!,'Variance Analysis'!$A11)</f>
        <v>#REF!</v>
      </c>
      <c r="M11" s="67" t="e">
        <f>SUMIFS(#REF!,#REF!,'Variance Analysis'!$B11,#REF!,'Variance Analysis'!$A11)</f>
        <v>#REF!</v>
      </c>
      <c r="N11" s="67" t="e">
        <f>SUMIFS(#REF!,#REF!,'Variance Analysis'!$B11,#REF!,'Variance Analysis'!$A11)</f>
        <v>#REF!</v>
      </c>
      <c r="O11" s="20"/>
      <c r="P11" s="20"/>
      <c r="Q11" s="20"/>
      <c r="R11" s="20"/>
      <c r="S11" s="20"/>
      <c r="T11" s="20"/>
      <c r="U11" s="20"/>
      <c r="V11" s="20"/>
    </row>
    <row r="12" spans="1:22" ht="12.75" customHeight="1" x14ac:dyDescent="0.25">
      <c r="A12" s="19" t="s">
        <v>150</v>
      </c>
      <c r="B12" s="19" t="s">
        <v>153</v>
      </c>
      <c r="C12" s="67" t="e">
        <f>SUMIFS(#REF!,#REF!,$A$12)</f>
        <v>#REF!</v>
      </c>
      <c r="D12" s="67" t="e">
        <f>SUMIFS(#REF!,#REF!,$A$12)</f>
        <v>#REF!</v>
      </c>
      <c r="E12" s="67" t="e">
        <f>SUMIFS(#REF!,#REF!,$A$12)</f>
        <v>#REF!</v>
      </c>
      <c r="F12" s="67" t="e">
        <f>SUMIFS(#REF!,#REF!,$A$12)</f>
        <v>#REF!</v>
      </c>
      <c r="G12" s="67" t="e">
        <f>SUMIFS(#REF!,#REF!,$A$12)</f>
        <v>#REF!</v>
      </c>
      <c r="H12" s="67" t="e">
        <f>SUMIFS(#REF!,#REF!,$A$12)</f>
        <v>#REF!</v>
      </c>
      <c r="I12" s="67" t="e">
        <f>SUMIFS(#REF!,#REF!,$A$12)</f>
        <v>#REF!</v>
      </c>
      <c r="J12" s="67" t="e">
        <f>SUMIFS(#REF!,#REF!,$A$12)</f>
        <v>#REF!</v>
      </c>
      <c r="K12" s="67" t="e">
        <f>SUMIFS(#REF!,#REF!,$A$12)</f>
        <v>#REF!</v>
      </c>
      <c r="L12" s="67" t="e">
        <f>SUMIFS(#REF!,#REF!,$A$12)</f>
        <v>#REF!</v>
      </c>
      <c r="M12" s="67" t="e">
        <f>SUMIFS(#REF!,#REF!,$A$12)</f>
        <v>#REF!</v>
      </c>
      <c r="N12" s="67" t="e">
        <f>SUMIFS(#REF!,#REF!,$A$12)</f>
        <v>#REF!</v>
      </c>
      <c r="O12" s="20"/>
      <c r="P12" s="20"/>
      <c r="Q12" s="20"/>
      <c r="R12" s="20"/>
      <c r="S12" s="20"/>
      <c r="T12" s="20"/>
      <c r="U12" s="20"/>
      <c r="V12" s="20"/>
    </row>
    <row r="13" spans="1:22" ht="12.75" customHeight="1" x14ac:dyDescent="0.25">
      <c r="A13" s="19" t="s">
        <v>154</v>
      </c>
      <c r="B13" s="19" t="s">
        <v>95</v>
      </c>
      <c r="C13" s="67" t="e">
        <f>SUMIFS(#REF!,#REF!,'Variance Analysis'!$B13,#REF!,'Variance Analysis'!$A13)</f>
        <v>#REF!</v>
      </c>
      <c r="D13" s="67" t="e">
        <f>SUMIFS(#REF!,#REF!,'Variance Analysis'!$B13,#REF!,'Variance Analysis'!$A13)</f>
        <v>#REF!</v>
      </c>
      <c r="E13" s="67" t="e">
        <f>SUMIFS(#REF!,#REF!,'Variance Analysis'!$B13,#REF!,'Variance Analysis'!$A13)</f>
        <v>#REF!</v>
      </c>
      <c r="F13" s="67" t="e">
        <f>SUMIFS(#REF!,#REF!,'Variance Analysis'!$B13,#REF!,'Variance Analysis'!$A13)</f>
        <v>#REF!</v>
      </c>
      <c r="G13" s="67" t="e">
        <f>SUMIFS(#REF!,#REF!,'Variance Analysis'!$B13,#REF!,'Variance Analysis'!$A13)</f>
        <v>#REF!</v>
      </c>
      <c r="H13" s="67" t="e">
        <f>SUMIFS(#REF!,#REF!,'Variance Analysis'!$B13,#REF!,'Variance Analysis'!$A13)</f>
        <v>#REF!</v>
      </c>
      <c r="I13" s="67" t="e">
        <f>SUMIFS(#REF!,#REF!,'Variance Analysis'!$B13,#REF!,'Variance Analysis'!$A13)</f>
        <v>#REF!</v>
      </c>
      <c r="J13" s="67" t="e">
        <f>SUMIFS(#REF!,#REF!,'Variance Analysis'!$B13,#REF!,'Variance Analysis'!$A13)</f>
        <v>#REF!</v>
      </c>
      <c r="K13" s="67" t="e">
        <f>SUMIFS(#REF!,#REF!,'Variance Analysis'!$B13,#REF!,'Variance Analysis'!$A13)</f>
        <v>#REF!</v>
      </c>
      <c r="L13" s="67" t="e">
        <f>SUMIFS(#REF!,#REF!,'Variance Analysis'!$B13,#REF!,'Variance Analysis'!$A13)</f>
        <v>#REF!</v>
      </c>
      <c r="M13" s="67" t="e">
        <f>SUMIFS(#REF!,#REF!,'Variance Analysis'!$B13,#REF!,'Variance Analysis'!$A13)</f>
        <v>#REF!</v>
      </c>
      <c r="N13" s="67" t="e">
        <f>SUMIFS(#REF!,#REF!,'Variance Analysis'!$B13,#REF!,'Variance Analysis'!$A13)</f>
        <v>#REF!</v>
      </c>
      <c r="O13" s="20"/>
      <c r="P13" s="20"/>
      <c r="Q13" s="20"/>
      <c r="R13" s="20"/>
      <c r="S13" s="20"/>
      <c r="T13" s="20"/>
      <c r="U13" s="20"/>
      <c r="V13" s="20"/>
    </row>
    <row r="14" spans="1:22" ht="12.75" customHeight="1" x14ac:dyDescent="0.25">
      <c r="A14" s="19" t="s">
        <v>154</v>
      </c>
      <c r="B14" s="19" t="s">
        <v>151</v>
      </c>
      <c r="C14" s="67" t="e">
        <f>SUMIFS(#REF!,#REF!,'Variance Analysis'!$B14,#REF!,'Variance Analysis'!$A14)</f>
        <v>#REF!</v>
      </c>
      <c r="D14" s="67" t="e">
        <f>SUMIFS(#REF!,#REF!,'Variance Analysis'!$B14,#REF!,'Variance Analysis'!$A14)</f>
        <v>#REF!</v>
      </c>
      <c r="E14" s="67" t="e">
        <f>SUMIFS(#REF!,#REF!,'Variance Analysis'!$B14,#REF!,'Variance Analysis'!$A14)</f>
        <v>#REF!</v>
      </c>
      <c r="F14" s="67" t="e">
        <f>SUMIFS(#REF!,#REF!,'Variance Analysis'!$B14,#REF!,'Variance Analysis'!$A14)</f>
        <v>#REF!</v>
      </c>
      <c r="G14" s="67" t="e">
        <f>SUMIFS(#REF!,#REF!,'Variance Analysis'!$B14,#REF!,'Variance Analysis'!$A14)</f>
        <v>#REF!</v>
      </c>
      <c r="H14" s="67" t="e">
        <f>SUMIFS(#REF!,#REF!,'Variance Analysis'!$B14,#REF!,'Variance Analysis'!$A14)</f>
        <v>#REF!</v>
      </c>
      <c r="I14" s="67" t="e">
        <f>SUMIFS(#REF!,#REF!,'Variance Analysis'!$B14,#REF!,'Variance Analysis'!$A14)</f>
        <v>#REF!</v>
      </c>
      <c r="J14" s="67" t="e">
        <f>SUMIFS(#REF!,#REF!,'Variance Analysis'!$B14,#REF!,'Variance Analysis'!$A14)</f>
        <v>#REF!</v>
      </c>
      <c r="K14" s="67" t="e">
        <f>SUMIFS(#REF!,#REF!,'Variance Analysis'!$B14,#REF!,'Variance Analysis'!$A14)</f>
        <v>#REF!</v>
      </c>
      <c r="L14" s="67" t="e">
        <f>SUMIFS(#REF!,#REF!,'Variance Analysis'!$B14,#REF!,'Variance Analysis'!$A14)</f>
        <v>#REF!</v>
      </c>
      <c r="M14" s="67" t="e">
        <f>SUMIFS(#REF!,#REF!,'Variance Analysis'!$B14,#REF!,'Variance Analysis'!$A14)</f>
        <v>#REF!</v>
      </c>
      <c r="N14" s="67" t="e">
        <f>SUMIFS(#REF!,#REF!,'Variance Analysis'!$B14,#REF!,'Variance Analysis'!$A14)</f>
        <v>#REF!</v>
      </c>
      <c r="O14" s="20"/>
      <c r="P14" s="20"/>
      <c r="Q14" s="20"/>
      <c r="R14" s="20"/>
      <c r="S14" s="20"/>
      <c r="T14" s="20"/>
      <c r="U14" s="20"/>
      <c r="V14" s="20"/>
    </row>
    <row r="15" spans="1:22" ht="12.75" customHeight="1" x14ac:dyDescent="0.25">
      <c r="A15" s="19" t="s">
        <v>154</v>
      </c>
      <c r="B15" s="19" t="s">
        <v>152</v>
      </c>
      <c r="C15" s="67" t="e">
        <f>SUMIFS(#REF!,#REF!,'Variance Analysis'!$B15,#REF!,'Variance Analysis'!$A15)</f>
        <v>#REF!</v>
      </c>
      <c r="D15" s="67" t="e">
        <f>SUMIFS(#REF!,#REF!,'Variance Analysis'!$B15,#REF!,'Variance Analysis'!$A15)</f>
        <v>#REF!</v>
      </c>
      <c r="E15" s="67" t="e">
        <f>SUMIFS(#REF!,#REF!,'Variance Analysis'!$B15,#REF!,'Variance Analysis'!$A15)</f>
        <v>#REF!</v>
      </c>
      <c r="F15" s="67" t="e">
        <f>SUMIFS(#REF!,#REF!,'Variance Analysis'!$B15,#REF!,'Variance Analysis'!$A15)</f>
        <v>#REF!</v>
      </c>
      <c r="G15" s="67" t="e">
        <f>SUMIFS(#REF!,#REF!,'Variance Analysis'!$B15,#REF!,'Variance Analysis'!$A15)</f>
        <v>#REF!</v>
      </c>
      <c r="H15" s="67" t="e">
        <f>SUMIFS(#REF!,#REF!,'Variance Analysis'!$B15,#REF!,'Variance Analysis'!$A15)</f>
        <v>#REF!</v>
      </c>
      <c r="I15" s="67" t="e">
        <f>SUMIFS(#REF!,#REF!,'Variance Analysis'!$B15,#REF!,'Variance Analysis'!$A15)</f>
        <v>#REF!</v>
      </c>
      <c r="J15" s="67" t="e">
        <f>SUMIFS(#REF!,#REF!,'Variance Analysis'!$B15,#REF!,'Variance Analysis'!$A15)</f>
        <v>#REF!</v>
      </c>
      <c r="K15" s="67" t="e">
        <f>SUMIFS(#REF!,#REF!,'Variance Analysis'!$B15,#REF!,'Variance Analysis'!$A15)</f>
        <v>#REF!</v>
      </c>
      <c r="L15" s="67" t="e">
        <f>SUMIFS(#REF!,#REF!,'Variance Analysis'!$B15,#REF!,'Variance Analysis'!$A15)</f>
        <v>#REF!</v>
      </c>
      <c r="M15" s="67" t="e">
        <f>SUMIFS(#REF!,#REF!,'Variance Analysis'!$B15,#REF!,'Variance Analysis'!$A15)</f>
        <v>#REF!</v>
      </c>
      <c r="N15" s="67" t="e">
        <f>SUMIFS(#REF!,#REF!,'Variance Analysis'!$B15,#REF!,'Variance Analysis'!$A15)</f>
        <v>#REF!</v>
      </c>
      <c r="O15" s="20"/>
      <c r="P15" s="20"/>
      <c r="Q15" s="20"/>
      <c r="R15" s="20"/>
      <c r="S15" s="20"/>
      <c r="T15" s="20"/>
      <c r="U15" s="20"/>
      <c r="V15" s="20"/>
    </row>
    <row r="16" spans="1:22" ht="12.75" customHeight="1" x14ac:dyDescent="0.25">
      <c r="A16" s="19" t="s">
        <v>154</v>
      </c>
      <c r="B16" s="19" t="s">
        <v>153</v>
      </c>
      <c r="C16" s="67" t="e">
        <f>SUMIFS(#REF!,#REF!,$A$16)</f>
        <v>#REF!</v>
      </c>
      <c r="D16" s="67" t="e">
        <f>SUMIFS(#REF!,#REF!,$A$16)</f>
        <v>#REF!</v>
      </c>
      <c r="E16" s="67" t="e">
        <f>SUMIFS(#REF!,#REF!,$A$16)</f>
        <v>#REF!</v>
      </c>
      <c r="F16" s="67" t="e">
        <f>SUMIFS(#REF!,#REF!,$A$16)</f>
        <v>#REF!</v>
      </c>
      <c r="G16" s="67" t="e">
        <f>SUMIFS(#REF!,#REF!,$A$16)</f>
        <v>#REF!</v>
      </c>
      <c r="H16" s="67" t="e">
        <f>SUMIFS(#REF!,#REF!,$A$16)</f>
        <v>#REF!</v>
      </c>
      <c r="I16" s="67" t="e">
        <f>SUMIFS(#REF!,#REF!,$A$16)</f>
        <v>#REF!</v>
      </c>
      <c r="J16" s="67" t="e">
        <f>SUMIFS(#REF!,#REF!,$A$16)</f>
        <v>#REF!</v>
      </c>
      <c r="K16" s="67" t="e">
        <f>SUMIFS(#REF!,#REF!,$A$16)</f>
        <v>#REF!</v>
      </c>
      <c r="L16" s="67" t="e">
        <f>SUMIFS(#REF!,#REF!,$A$16)</f>
        <v>#REF!</v>
      </c>
      <c r="M16" s="67" t="e">
        <f>SUMIFS(#REF!,#REF!,$A$16)</f>
        <v>#REF!</v>
      </c>
      <c r="N16" s="67" t="e">
        <f>SUMIFS(#REF!,#REF!,$A$16)</f>
        <v>#REF!</v>
      </c>
      <c r="O16" s="20"/>
      <c r="P16" s="20"/>
      <c r="Q16" s="20"/>
      <c r="R16" s="20"/>
      <c r="S16" s="20"/>
      <c r="T16" s="20"/>
      <c r="U16" s="20"/>
      <c r="V16" s="20"/>
    </row>
    <row r="17" spans="1:22" ht="12.75" customHeight="1" x14ac:dyDescent="0.25">
      <c r="A17" s="19" t="s">
        <v>155</v>
      </c>
      <c r="B17" s="19" t="s">
        <v>95</v>
      </c>
      <c r="C17" s="67" t="e">
        <f>SUMIFS(#REF!,#REF!,'Variance Analysis'!$B17,#REF!,'Variance Analysis'!$A17)</f>
        <v>#REF!</v>
      </c>
      <c r="D17" s="67" t="e">
        <f>SUMIFS(#REF!,#REF!,'Variance Analysis'!$B17,#REF!,'Variance Analysis'!$A17)</f>
        <v>#REF!</v>
      </c>
      <c r="E17" s="67" t="e">
        <f>SUMIFS(#REF!,#REF!,'Variance Analysis'!$B17,#REF!,'Variance Analysis'!$A17)</f>
        <v>#REF!</v>
      </c>
      <c r="F17" s="67" t="e">
        <f>SUMIFS(#REF!,#REF!,'Variance Analysis'!$B17,#REF!,'Variance Analysis'!$A17)</f>
        <v>#REF!</v>
      </c>
      <c r="G17" s="67" t="e">
        <f>SUMIFS(#REF!,#REF!,'Variance Analysis'!$B17,#REF!,'Variance Analysis'!$A17)</f>
        <v>#REF!</v>
      </c>
      <c r="H17" s="67" t="e">
        <f>SUMIFS(#REF!,#REF!,'Variance Analysis'!$B17,#REF!,'Variance Analysis'!$A17)</f>
        <v>#REF!</v>
      </c>
      <c r="I17" s="67" t="e">
        <f>SUMIFS(#REF!,#REF!,'Variance Analysis'!$B17,#REF!,'Variance Analysis'!$A17)</f>
        <v>#REF!</v>
      </c>
      <c r="J17" s="67" t="e">
        <f>SUMIFS(#REF!,#REF!,'Variance Analysis'!$B17,#REF!,'Variance Analysis'!$A17)</f>
        <v>#REF!</v>
      </c>
      <c r="K17" s="67" t="e">
        <f>SUMIFS(#REF!,#REF!,'Variance Analysis'!$B17,#REF!,'Variance Analysis'!$A17)</f>
        <v>#REF!</v>
      </c>
      <c r="L17" s="67" t="e">
        <f>SUMIFS(#REF!,#REF!,'Variance Analysis'!$B17,#REF!,'Variance Analysis'!$A17)</f>
        <v>#REF!</v>
      </c>
      <c r="M17" s="67" t="e">
        <f>SUMIFS(#REF!,#REF!,'Variance Analysis'!$B17,#REF!,'Variance Analysis'!$A17)</f>
        <v>#REF!</v>
      </c>
      <c r="N17" s="67" t="e">
        <f>SUMIFS(#REF!,#REF!,'Variance Analysis'!$B17,#REF!,'Variance Analysis'!$A17)</f>
        <v>#REF!</v>
      </c>
      <c r="O17" s="20"/>
      <c r="P17" s="20"/>
      <c r="Q17" s="20"/>
      <c r="R17" s="20"/>
      <c r="S17" s="20"/>
      <c r="T17" s="20"/>
      <c r="U17" s="20"/>
      <c r="V17" s="20"/>
    </row>
    <row r="18" spans="1:22" ht="12.75" customHeight="1" x14ac:dyDescent="0.25">
      <c r="A18" s="19" t="s">
        <v>155</v>
      </c>
      <c r="B18" s="19" t="s">
        <v>151</v>
      </c>
      <c r="C18" s="67" t="e">
        <f>SUMIFS(#REF!,#REF!,'Variance Analysis'!$B18,#REF!,'Variance Analysis'!$A18)</f>
        <v>#REF!</v>
      </c>
      <c r="D18" s="67" t="e">
        <f>SUMIFS(#REF!,#REF!,'Variance Analysis'!$B18,#REF!,'Variance Analysis'!$A18)</f>
        <v>#REF!</v>
      </c>
      <c r="E18" s="67" t="e">
        <f>SUMIFS(#REF!,#REF!,'Variance Analysis'!$B18,#REF!,'Variance Analysis'!$A18)</f>
        <v>#REF!</v>
      </c>
      <c r="F18" s="67" t="e">
        <f>SUMIFS(#REF!,#REF!,'Variance Analysis'!$B18,#REF!,'Variance Analysis'!$A18)</f>
        <v>#REF!</v>
      </c>
      <c r="G18" s="67" t="e">
        <f>SUMIFS(#REF!,#REF!,'Variance Analysis'!$B18,#REF!,'Variance Analysis'!$A18)</f>
        <v>#REF!</v>
      </c>
      <c r="H18" s="67" t="e">
        <f>SUMIFS(#REF!,#REF!,'Variance Analysis'!$B18,#REF!,'Variance Analysis'!$A18)</f>
        <v>#REF!</v>
      </c>
      <c r="I18" s="67" t="e">
        <f>SUMIFS(#REF!,#REF!,'Variance Analysis'!$B18,#REF!,'Variance Analysis'!$A18)</f>
        <v>#REF!</v>
      </c>
      <c r="J18" s="67" t="e">
        <f>SUMIFS(#REF!,#REF!,'Variance Analysis'!$B18,#REF!,'Variance Analysis'!$A18)</f>
        <v>#REF!</v>
      </c>
      <c r="K18" s="67" t="e">
        <f>SUMIFS(#REF!,#REF!,'Variance Analysis'!$B18,#REF!,'Variance Analysis'!$A18)</f>
        <v>#REF!</v>
      </c>
      <c r="L18" s="67" t="e">
        <f>SUMIFS(#REF!,#REF!,'Variance Analysis'!$B18,#REF!,'Variance Analysis'!$A18)</f>
        <v>#REF!</v>
      </c>
      <c r="M18" s="67" t="e">
        <f>SUMIFS(#REF!,#REF!,'Variance Analysis'!$B18,#REF!,'Variance Analysis'!$A18)</f>
        <v>#REF!</v>
      </c>
      <c r="N18" s="67" t="e">
        <f>SUMIFS(#REF!,#REF!,'Variance Analysis'!$B18,#REF!,'Variance Analysis'!$A18)</f>
        <v>#REF!</v>
      </c>
      <c r="O18" s="20"/>
      <c r="P18" s="20"/>
      <c r="Q18" s="20"/>
      <c r="R18" s="20"/>
      <c r="S18" s="20"/>
      <c r="T18" s="20"/>
      <c r="U18" s="20"/>
      <c r="V18" s="20"/>
    </row>
    <row r="19" spans="1:22" ht="12.75" customHeight="1" x14ac:dyDescent="0.25">
      <c r="A19" s="19" t="s">
        <v>155</v>
      </c>
      <c r="B19" s="19" t="s">
        <v>152</v>
      </c>
      <c r="C19" s="67" t="e">
        <f>SUMIFS(#REF!,#REF!,'Variance Analysis'!$B19,#REF!,'Variance Analysis'!$A19)</f>
        <v>#REF!</v>
      </c>
      <c r="D19" s="67" t="e">
        <f>SUMIFS(#REF!,#REF!,'Variance Analysis'!$B19,#REF!,'Variance Analysis'!$A19)</f>
        <v>#REF!</v>
      </c>
      <c r="E19" s="67" t="e">
        <f>SUMIFS(#REF!,#REF!,'Variance Analysis'!$B19,#REF!,'Variance Analysis'!$A19)</f>
        <v>#REF!</v>
      </c>
      <c r="F19" s="67" t="e">
        <f>SUMIFS(#REF!,#REF!,'Variance Analysis'!$B19,#REF!,'Variance Analysis'!$A19)</f>
        <v>#REF!</v>
      </c>
      <c r="G19" s="67" t="e">
        <f>SUMIFS(#REF!,#REF!,'Variance Analysis'!$B19,#REF!,'Variance Analysis'!$A19)</f>
        <v>#REF!</v>
      </c>
      <c r="H19" s="67" t="e">
        <f>SUMIFS(#REF!,#REF!,'Variance Analysis'!$B19,#REF!,'Variance Analysis'!$A19)</f>
        <v>#REF!</v>
      </c>
      <c r="I19" s="67" t="e">
        <f>SUMIFS(#REF!,#REF!,'Variance Analysis'!$B19,#REF!,'Variance Analysis'!$A19)</f>
        <v>#REF!</v>
      </c>
      <c r="J19" s="67" t="e">
        <f>SUMIFS(#REF!,#REF!,'Variance Analysis'!$B19,#REF!,'Variance Analysis'!$A19)</f>
        <v>#REF!</v>
      </c>
      <c r="K19" s="67" t="e">
        <f>SUMIFS(#REF!,#REF!,'Variance Analysis'!$B19,#REF!,'Variance Analysis'!$A19)</f>
        <v>#REF!</v>
      </c>
      <c r="L19" s="67" t="e">
        <f>SUMIFS(#REF!,#REF!,'Variance Analysis'!$B19,#REF!,'Variance Analysis'!$A19)</f>
        <v>#REF!</v>
      </c>
      <c r="M19" s="67" t="e">
        <f>SUMIFS(#REF!,#REF!,'Variance Analysis'!$B19,#REF!,'Variance Analysis'!$A19)</f>
        <v>#REF!</v>
      </c>
      <c r="N19" s="67" t="e">
        <f>SUMIFS(#REF!,#REF!,'Variance Analysis'!$B19,#REF!,'Variance Analysis'!$A19)</f>
        <v>#REF!</v>
      </c>
      <c r="O19" s="20"/>
      <c r="P19" s="20"/>
      <c r="Q19" s="20"/>
      <c r="R19" s="20"/>
      <c r="S19" s="20"/>
      <c r="T19" s="20"/>
      <c r="U19" s="20"/>
      <c r="V19" s="20"/>
    </row>
    <row r="20" spans="1:22" ht="12.75" customHeight="1" x14ac:dyDescent="0.25">
      <c r="A20" s="19" t="s">
        <v>155</v>
      </c>
      <c r="B20" s="19" t="s">
        <v>153</v>
      </c>
      <c r="C20" s="67" t="e">
        <f>SUMIFS(#REF!,#REF!,$A$20)</f>
        <v>#REF!</v>
      </c>
      <c r="D20" s="67" t="e">
        <f>SUMIFS(#REF!,#REF!,$A$20)</f>
        <v>#REF!</v>
      </c>
      <c r="E20" s="67" t="e">
        <f>SUMIFS(#REF!,#REF!,$A$20)</f>
        <v>#REF!</v>
      </c>
      <c r="F20" s="67" t="e">
        <f>SUMIFS(#REF!,#REF!,$A$20)</f>
        <v>#REF!</v>
      </c>
      <c r="G20" s="67" t="e">
        <f>SUMIFS(#REF!,#REF!,$A$20)</f>
        <v>#REF!</v>
      </c>
      <c r="H20" s="67" t="e">
        <f>SUMIFS(#REF!,#REF!,$A$20)</f>
        <v>#REF!</v>
      </c>
      <c r="I20" s="67" t="e">
        <f>SUMIFS(#REF!,#REF!,$A$20)</f>
        <v>#REF!</v>
      </c>
      <c r="J20" s="67" t="e">
        <f>SUMIFS(#REF!,#REF!,$A$20)</f>
        <v>#REF!</v>
      </c>
      <c r="K20" s="67" t="e">
        <f>SUMIFS(#REF!,#REF!,$A$20)</f>
        <v>#REF!</v>
      </c>
      <c r="L20" s="67" t="e">
        <f>SUMIFS(#REF!,#REF!,$A$20)</f>
        <v>#REF!</v>
      </c>
      <c r="M20" s="67" t="e">
        <f>SUMIFS(#REF!,#REF!,$A$20)</f>
        <v>#REF!</v>
      </c>
      <c r="N20" s="67" t="e">
        <f>SUMIFS(#REF!,#REF!,$A$20)</f>
        <v>#REF!</v>
      </c>
      <c r="O20" s="20"/>
      <c r="P20" s="20"/>
      <c r="Q20" s="20"/>
      <c r="R20" s="20"/>
      <c r="S20" s="20"/>
      <c r="T20" s="20"/>
      <c r="U20" s="20"/>
      <c r="V20" s="20"/>
    </row>
    <row r="21" spans="1:22" ht="12.75" customHeight="1" x14ac:dyDescent="0.25">
      <c r="A21" s="19" t="s">
        <v>137</v>
      </c>
      <c r="B21" s="19" t="s">
        <v>95</v>
      </c>
      <c r="C21" s="66" t="e">
        <f>SUMIFS(C$9:C$20,$B$9:$B$20,$B21)</f>
        <v>#REF!</v>
      </c>
      <c r="D21" s="66" t="e">
        <f>SUMIFS(D$9:D$20,$B$9:$B$20,$B21)</f>
        <v>#REF!</v>
      </c>
      <c r="E21" s="66" t="e">
        <f t="shared" ref="E21:N21" si="0">SUMIFS(E$9:E$20,$B$9:$B$20,$B21)</f>
        <v>#REF!</v>
      </c>
      <c r="F21" s="66" t="e">
        <f t="shared" si="0"/>
        <v>#REF!</v>
      </c>
      <c r="G21" s="66" t="e">
        <f t="shared" si="0"/>
        <v>#REF!</v>
      </c>
      <c r="H21" s="66" t="e">
        <f t="shared" si="0"/>
        <v>#REF!</v>
      </c>
      <c r="I21" s="66" t="e">
        <f t="shared" si="0"/>
        <v>#REF!</v>
      </c>
      <c r="J21" s="66" t="e">
        <f t="shared" si="0"/>
        <v>#REF!</v>
      </c>
      <c r="K21" s="66" t="e">
        <f t="shared" si="0"/>
        <v>#REF!</v>
      </c>
      <c r="L21" s="66" t="e">
        <f t="shared" si="0"/>
        <v>#REF!</v>
      </c>
      <c r="M21" s="66" t="e">
        <f t="shared" si="0"/>
        <v>#REF!</v>
      </c>
      <c r="N21" s="66" t="e">
        <f t="shared" si="0"/>
        <v>#REF!</v>
      </c>
      <c r="O21" s="20"/>
      <c r="P21" s="20"/>
      <c r="Q21" s="20"/>
      <c r="R21" s="20"/>
      <c r="S21" s="20"/>
      <c r="T21" s="20"/>
      <c r="U21" s="20"/>
      <c r="V21" s="20"/>
    </row>
    <row r="22" spans="1:22" ht="12.75" customHeight="1" x14ac:dyDescent="0.25">
      <c r="A22" s="19" t="s">
        <v>137</v>
      </c>
      <c r="B22" s="19" t="s">
        <v>151</v>
      </c>
      <c r="C22" s="66" t="e">
        <f t="shared" ref="C22:N24" si="1">SUMIFS(C$9:C$20,$B$9:$B$20,$B22)</f>
        <v>#REF!</v>
      </c>
      <c r="D22" s="66" t="e">
        <f t="shared" si="1"/>
        <v>#REF!</v>
      </c>
      <c r="E22" s="66" t="e">
        <f t="shared" si="1"/>
        <v>#REF!</v>
      </c>
      <c r="F22" s="66" t="e">
        <f t="shared" si="1"/>
        <v>#REF!</v>
      </c>
      <c r="G22" s="66" t="e">
        <f t="shared" si="1"/>
        <v>#REF!</v>
      </c>
      <c r="H22" s="66" t="e">
        <f t="shared" si="1"/>
        <v>#REF!</v>
      </c>
      <c r="I22" s="66" t="e">
        <f t="shared" si="1"/>
        <v>#REF!</v>
      </c>
      <c r="J22" s="66" t="e">
        <f t="shared" si="1"/>
        <v>#REF!</v>
      </c>
      <c r="K22" s="66" t="e">
        <f t="shared" si="1"/>
        <v>#REF!</v>
      </c>
      <c r="L22" s="66" t="e">
        <f t="shared" si="1"/>
        <v>#REF!</v>
      </c>
      <c r="M22" s="66" t="e">
        <f t="shared" si="1"/>
        <v>#REF!</v>
      </c>
      <c r="N22" s="66" t="e">
        <f t="shared" si="1"/>
        <v>#REF!</v>
      </c>
      <c r="O22" s="20"/>
      <c r="P22" s="20"/>
      <c r="Q22" s="20"/>
      <c r="R22" s="20"/>
      <c r="S22" s="20"/>
      <c r="T22" s="20"/>
      <c r="U22" s="20"/>
      <c r="V22" s="20"/>
    </row>
    <row r="23" spans="1:22" ht="12.75" customHeight="1" x14ac:dyDescent="0.25">
      <c r="A23" s="19" t="s">
        <v>137</v>
      </c>
      <c r="B23" s="19" t="s">
        <v>152</v>
      </c>
      <c r="C23" s="66" t="e">
        <f t="shared" si="1"/>
        <v>#REF!</v>
      </c>
      <c r="D23" s="66" t="e">
        <f t="shared" si="1"/>
        <v>#REF!</v>
      </c>
      <c r="E23" s="66" t="e">
        <f t="shared" si="1"/>
        <v>#REF!</v>
      </c>
      <c r="F23" s="66" t="e">
        <f t="shared" si="1"/>
        <v>#REF!</v>
      </c>
      <c r="G23" s="66" t="e">
        <f t="shared" si="1"/>
        <v>#REF!</v>
      </c>
      <c r="H23" s="66" t="e">
        <f t="shared" si="1"/>
        <v>#REF!</v>
      </c>
      <c r="I23" s="66" t="e">
        <f t="shared" si="1"/>
        <v>#REF!</v>
      </c>
      <c r="J23" s="66" t="e">
        <f t="shared" si="1"/>
        <v>#REF!</v>
      </c>
      <c r="K23" s="66" t="e">
        <f t="shared" si="1"/>
        <v>#REF!</v>
      </c>
      <c r="L23" s="66" t="e">
        <f t="shared" si="1"/>
        <v>#REF!</v>
      </c>
      <c r="M23" s="66" t="e">
        <f t="shared" si="1"/>
        <v>#REF!</v>
      </c>
      <c r="N23" s="66" t="e">
        <f t="shared" si="1"/>
        <v>#REF!</v>
      </c>
      <c r="O23" s="20"/>
      <c r="P23" s="20"/>
      <c r="Q23" s="20"/>
      <c r="R23" s="20"/>
      <c r="S23" s="20"/>
      <c r="T23" s="20"/>
      <c r="U23" s="20"/>
      <c r="V23" s="20"/>
    </row>
    <row r="24" spans="1:22" ht="12.75" customHeight="1" x14ac:dyDescent="0.25">
      <c r="A24" s="19" t="s">
        <v>137</v>
      </c>
      <c r="B24" s="15" t="s">
        <v>153</v>
      </c>
      <c r="C24" s="66" t="e">
        <f t="shared" si="1"/>
        <v>#REF!</v>
      </c>
      <c r="D24" s="66" t="e">
        <f t="shared" si="1"/>
        <v>#REF!</v>
      </c>
      <c r="E24" s="66" t="e">
        <f t="shared" si="1"/>
        <v>#REF!</v>
      </c>
      <c r="F24" s="66" t="e">
        <f t="shared" si="1"/>
        <v>#REF!</v>
      </c>
      <c r="G24" s="66" t="e">
        <f t="shared" si="1"/>
        <v>#REF!</v>
      </c>
      <c r="H24" s="66" t="e">
        <f t="shared" si="1"/>
        <v>#REF!</v>
      </c>
      <c r="I24" s="66" t="e">
        <f t="shared" si="1"/>
        <v>#REF!</v>
      </c>
      <c r="J24" s="66" t="e">
        <f t="shared" si="1"/>
        <v>#REF!</v>
      </c>
      <c r="K24" s="66" t="e">
        <f t="shared" si="1"/>
        <v>#REF!</v>
      </c>
      <c r="L24" s="66" t="e">
        <f t="shared" si="1"/>
        <v>#REF!</v>
      </c>
      <c r="M24" s="66" t="e">
        <f t="shared" si="1"/>
        <v>#REF!</v>
      </c>
      <c r="N24" s="66" t="e">
        <f t="shared" si="1"/>
        <v>#REF!</v>
      </c>
    </row>
    <row r="25" spans="1:22" s="17" customFormat="1" ht="27.6" customHeight="1" x14ac:dyDescent="0.3">
      <c r="A25" s="32" t="s">
        <v>156</v>
      </c>
    </row>
    <row r="26" spans="1:22" s="17" customFormat="1" ht="58.2" customHeight="1" x14ac:dyDescent="0.3">
      <c r="A26" s="232" t="s">
        <v>157</v>
      </c>
      <c r="B26" s="215"/>
      <c r="C26" s="215"/>
      <c r="D26" s="215"/>
      <c r="E26" s="215"/>
      <c r="F26" s="215"/>
      <c r="G26" s="215"/>
      <c r="H26" s="215"/>
      <c r="I26" s="215"/>
      <c r="J26" s="215"/>
      <c r="K26" s="215"/>
    </row>
    <row r="27" spans="1:22" s="16" customFormat="1" ht="15" customHeight="1" x14ac:dyDescent="0.25"/>
    <row r="28" spans="1:22" s="215" customFormat="1" ht="13.2" customHeight="1" x14ac:dyDescent="0.3">
      <c r="A28" s="232" t="s">
        <v>158</v>
      </c>
    </row>
    <row r="29" spans="1:22" ht="27.6" customHeight="1" x14ac:dyDescent="0.3">
      <c r="A29" s="44" t="s">
        <v>137</v>
      </c>
      <c r="B29" s="42"/>
      <c r="C29" s="25" t="s">
        <v>138</v>
      </c>
      <c r="D29" s="25" t="s">
        <v>139</v>
      </c>
      <c r="E29" s="25" t="s">
        <v>140</v>
      </c>
      <c r="F29" s="25" t="s">
        <v>141</v>
      </c>
      <c r="G29" s="25" t="s">
        <v>142</v>
      </c>
      <c r="H29" s="25" t="s">
        <v>143</v>
      </c>
      <c r="I29" s="25" t="s">
        <v>144</v>
      </c>
      <c r="J29" s="25" t="s">
        <v>145</v>
      </c>
      <c r="K29" s="25" t="s">
        <v>146</v>
      </c>
      <c r="L29" s="25" t="s">
        <v>147</v>
      </c>
      <c r="M29" s="25" t="s">
        <v>148</v>
      </c>
      <c r="N29" s="25" t="s">
        <v>149</v>
      </c>
    </row>
    <row r="30" spans="1:22" ht="12.75" customHeight="1" x14ac:dyDescent="0.25">
      <c r="A30" s="19" t="s">
        <v>150</v>
      </c>
      <c r="B30" s="5" t="s">
        <v>95</v>
      </c>
      <c r="C30" s="67" t="e">
        <f>SUMIFS(#REF!,#REF!,'Variance Analysis'!$B30,#REF!,'Variance Analysis'!$A30)</f>
        <v>#REF!</v>
      </c>
      <c r="D30" s="67" t="e">
        <f>SUMIFS(#REF!,#REF!,'Variance Analysis'!$B30,#REF!,'Variance Analysis'!$A30)</f>
        <v>#REF!</v>
      </c>
      <c r="E30" s="67" t="e">
        <f>SUMIFS(#REF!,#REF!,'Variance Analysis'!$B30,#REF!,'Variance Analysis'!$A30)</f>
        <v>#REF!</v>
      </c>
      <c r="F30" s="67" t="e">
        <f>SUMIFS(#REF!,#REF!,'Variance Analysis'!$B30,#REF!,'Variance Analysis'!$A30)</f>
        <v>#REF!</v>
      </c>
      <c r="G30" s="67" t="e">
        <f>SUMIFS(#REF!,#REF!,'Variance Analysis'!$B30,#REF!,'Variance Analysis'!$A30)</f>
        <v>#REF!</v>
      </c>
      <c r="H30" s="67" t="e">
        <f>SUMIFS(#REF!,#REF!,'Variance Analysis'!$B30,#REF!,'Variance Analysis'!$A30)</f>
        <v>#REF!</v>
      </c>
      <c r="I30" s="67" t="e">
        <f>SUMIFS(#REF!,#REF!,'Variance Analysis'!$B30,#REF!,'Variance Analysis'!$A30)</f>
        <v>#REF!</v>
      </c>
      <c r="J30" s="67" t="e">
        <f>SUMIFS(#REF!,#REF!,'Variance Analysis'!$B30,#REF!,'Variance Analysis'!$A30)</f>
        <v>#REF!</v>
      </c>
      <c r="K30" s="67" t="e">
        <f>SUMIFS(#REF!,#REF!,'Variance Analysis'!$B30,#REF!,'Variance Analysis'!$A30)</f>
        <v>#REF!</v>
      </c>
      <c r="L30" s="67" t="e">
        <f>SUMIFS(#REF!,#REF!,'Variance Analysis'!$B30,#REF!,'Variance Analysis'!$A30)</f>
        <v>#REF!</v>
      </c>
      <c r="M30" s="67" t="e">
        <f>SUMIFS(#REF!,#REF!,'Variance Analysis'!$B30,#REF!,'Variance Analysis'!$A30)</f>
        <v>#REF!</v>
      </c>
      <c r="N30" s="67" t="e">
        <f>SUMIFS(#REF!,#REF!,'Variance Analysis'!$B30,#REF!,'Variance Analysis'!$A30)</f>
        <v>#REF!</v>
      </c>
    </row>
    <row r="31" spans="1:22" ht="12.75" customHeight="1" x14ac:dyDescent="0.25">
      <c r="A31" s="19" t="s">
        <v>150</v>
      </c>
      <c r="B31" s="19" t="s">
        <v>159</v>
      </c>
      <c r="C31" s="67" t="e">
        <f>SUMIFS(#REF!,#REF!,'Variance Analysis'!$B31,#REF!,'Variance Analysis'!$A31)</f>
        <v>#REF!</v>
      </c>
      <c r="D31" s="67" t="e">
        <f>SUMIFS(#REF!,#REF!,'Variance Analysis'!$B31,#REF!,'Variance Analysis'!$A31)</f>
        <v>#REF!</v>
      </c>
      <c r="E31" s="67" t="e">
        <f>SUMIFS(#REF!,#REF!,'Variance Analysis'!$B31,#REF!,'Variance Analysis'!$A31)</f>
        <v>#REF!</v>
      </c>
      <c r="F31" s="67" t="e">
        <f>SUMIFS(#REF!,#REF!,'Variance Analysis'!$B31,#REF!,'Variance Analysis'!$A31)</f>
        <v>#REF!</v>
      </c>
      <c r="G31" s="67" t="e">
        <f>SUMIFS(#REF!,#REF!,'Variance Analysis'!$B31,#REF!,'Variance Analysis'!$A31)</f>
        <v>#REF!</v>
      </c>
      <c r="H31" s="67" t="e">
        <f>SUMIFS(#REF!,#REF!,'Variance Analysis'!$B31,#REF!,'Variance Analysis'!$A31)</f>
        <v>#REF!</v>
      </c>
      <c r="I31" s="67" t="e">
        <f>SUMIFS(#REF!,#REF!,'Variance Analysis'!$B31,#REF!,'Variance Analysis'!$A31)</f>
        <v>#REF!</v>
      </c>
      <c r="J31" s="67" t="e">
        <f>SUMIFS(#REF!,#REF!,'Variance Analysis'!$B31,#REF!,'Variance Analysis'!$A31)</f>
        <v>#REF!</v>
      </c>
      <c r="K31" s="67" t="e">
        <f>SUMIFS(#REF!,#REF!,'Variance Analysis'!$B31,#REF!,'Variance Analysis'!$A31)</f>
        <v>#REF!</v>
      </c>
      <c r="L31" s="67" t="e">
        <f>SUMIFS(#REF!,#REF!,'Variance Analysis'!$B31,#REF!,'Variance Analysis'!$A31)</f>
        <v>#REF!</v>
      </c>
      <c r="M31" s="67" t="e">
        <f>SUMIFS(#REF!,#REF!,'Variance Analysis'!$B31,#REF!,'Variance Analysis'!$A31)</f>
        <v>#REF!</v>
      </c>
      <c r="N31" s="67" t="e">
        <f>SUMIFS(#REF!,#REF!,'Variance Analysis'!$B31,#REF!,'Variance Analysis'!$A31)</f>
        <v>#REF!</v>
      </c>
    </row>
    <row r="32" spans="1:22" ht="12.75" customHeight="1" x14ac:dyDescent="0.25">
      <c r="A32" s="19" t="s">
        <v>150</v>
      </c>
      <c r="B32" s="19" t="s">
        <v>160</v>
      </c>
      <c r="C32" s="67" t="e">
        <f>SUMIFS(#REF!,#REF!,'Variance Analysis'!$B32,#REF!,'Variance Analysis'!$A32)</f>
        <v>#REF!</v>
      </c>
      <c r="D32" s="67" t="e">
        <f>SUMIFS(#REF!,#REF!,'Variance Analysis'!$B32,#REF!,'Variance Analysis'!$A32)</f>
        <v>#REF!</v>
      </c>
      <c r="E32" s="67" t="e">
        <f>SUMIFS(#REF!,#REF!,'Variance Analysis'!$B32,#REF!,'Variance Analysis'!$A32)</f>
        <v>#REF!</v>
      </c>
      <c r="F32" s="67" t="e">
        <f>SUMIFS(#REF!,#REF!,'Variance Analysis'!$B32,#REF!,'Variance Analysis'!$A32)</f>
        <v>#REF!</v>
      </c>
      <c r="G32" s="67" t="e">
        <f>SUMIFS(#REF!,#REF!,'Variance Analysis'!$B32,#REF!,'Variance Analysis'!$A32)</f>
        <v>#REF!</v>
      </c>
      <c r="H32" s="67" t="e">
        <f>SUMIFS(#REF!,#REF!,'Variance Analysis'!$B32,#REF!,'Variance Analysis'!$A32)</f>
        <v>#REF!</v>
      </c>
      <c r="I32" s="67" t="e">
        <f>SUMIFS(#REF!,#REF!,'Variance Analysis'!$B32,#REF!,'Variance Analysis'!$A32)</f>
        <v>#REF!</v>
      </c>
      <c r="J32" s="67" t="e">
        <f>SUMIFS(#REF!,#REF!,'Variance Analysis'!$B32,#REF!,'Variance Analysis'!$A32)</f>
        <v>#REF!</v>
      </c>
      <c r="K32" s="67" t="e">
        <f>SUMIFS(#REF!,#REF!,'Variance Analysis'!$B32,#REF!,'Variance Analysis'!$A32)</f>
        <v>#REF!</v>
      </c>
      <c r="L32" s="67" t="e">
        <f>SUMIFS(#REF!,#REF!,'Variance Analysis'!$B32,#REF!,'Variance Analysis'!$A32)</f>
        <v>#REF!</v>
      </c>
      <c r="M32" s="67" t="e">
        <f>SUMIFS(#REF!,#REF!,'Variance Analysis'!$B32,#REF!,'Variance Analysis'!$A32)</f>
        <v>#REF!</v>
      </c>
      <c r="N32" s="67" t="e">
        <f>SUMIFS(#REF!,#REF!,'Variance Analysis'!$B32,#REF!,'Variance Analysis'!$A32)</f>
        <v>#REF!</v>
      </c>
    </row>
    <row r="33" spans="1:14" ht="12.75" customHeight="1" x14ac:dyDescent="0.25">
      <c r="A33" s="19" t="s">
        <v>150</v>
      </c>
      <c r="B33" s="19" t="s">
        <v>153</v>
      </c>
      <c r="C33" s="66" t="e">
        <f>SUMIFS(#REF!,#REF!,#REF!)</f>
        <v>#REF!</v>
      </c>
      <c r="D33" s="66" t="e">
        <f>SUMIFS(#REF!,#REF!,#REF!)</f>
        <v>#REF!</v>
      </c>
      <c r="E33" s="66" t="e">
        <f>SUMIFS(#REF!,#REF!,#REF!)</f>
        <v>#REF!</v>
      </c>
      <c r="F33" s="66" t="e">
        <f>SUMIFS(#REF!,#REF!,#REF!)</f>
        <v>#REF!</v>
      </c>
      <c r="G33" s="66" t="e">
        <f>SUMIFS(#REF!,#REF!,#REF!)</f>
        <v>#REF!</v>
      </c>
      <c r="H33" s="66" t="e">
        <f>SUMIFS(#REF!,#REF!,#REF!)</f>
        <v>#REF!</v>
      </c>
      <c r="I33" s="66" t="e">
        <f>SUMIFS(#REF!,#REF!,#REF!)</f>
        <v>#REF!</v>
      </c>
      <c r="J33" s="66" t="e">
        <f>SUMIFS(#REF!,#REF!,#REF!)</f>
        <v>#REF!</v>
      </c>
      <c r="K33" s="66" t="e">
        <f>SUMIFS(#REF!,#REF!,#REF!)</f>
        <v>#REF!</v>
      </c>
      <c r="L33" s="66" t="e">
        <f>SUMIFS(#REF!,#REF!,#REF!)</f>
        <v>#REF!</v>
      </c>
      <c r="M33" s="66" t="e">
        <f>SUMIFS(#REF!,#REF!,#REF!)</f>
        <v>#REF!</v>
      </c>
      <c r="N33" s="66" t="e">
        <f>SUMIFS(#REF!,#REF!,#REF!)</f>
        <v>#REF!</v>
      </c>
    </row>
    <row r="34" spans="1:14" ht="12.75" customHeight="1" x14ac:dyDescent="0.25">
      <c r="A34" s="19" t="s">
        <v>154</v>
      </c>
      <c r="B34" s="19" t="s">
        <v>95</v>
      </c>
      <c r="C34" s="66" t="e">
        <f>SUMIFS(#REF!,#REF!,'Variance Analysis'!$B34,#REF!,'Variance Analysis'!$A34)</f>
        <v>#REF!</v>
      </c>
      <c r="D34" s="66" t="e">
        <f>SUMIFS(#REF!,#REF!,'Variance Analysis'!$B34,#REF!,'Variance Analysis'!$A34)</f>
        <v>#REF!</v>
      </c>
      <c r="E34" s="66" t="e">
        <f>SUMIFS(#REF!,#REF!,'Variance Analysis'!$B34,#REF!,'Variance Analysis'!$A34)</f>
        <v>#REF!</v>
      </c>
      <c r="F34" s="66" t="e">
        <f>SUMIFS(#REF!,#REF!,'Variance Analysis'!$B34,#REF!,'Variance Analysis'!$A34)</f>
        <v>#REF!</v>
      </c>
      <c r="G34" s="66" t="e">
        <f>SUMIFS(#REF!,#REF!,'Variance Analysis'!$B34,#REF!,'Variance Analysis'!$A34)</f>
        <v>#REF!</v>
      </c>
      <c r="H34" s="66" t="e">
        <f>SUMIFS(#REF!,#REF!,'Variance Analysis'!$B34,#REF!,'Variance Analysis'!$A34)</f>
        <v>#REF!</v>
      </c>
      <c r="I34" s="66" t="e">
        <f>SUMIFS(#REF!,#REF!,'Variance Analysis'!$B34,#REF!,'Variance Analysis'!$A34)</f>
        <v>#REF!</v>
      </c>
      <c r="J34" s="66" t="e">
        <f>SUMIFS(#REF!,#REF!,'Variance Analysis'!$B34,#REF!,'Variance Analysis'!$A34)</f>
        <v>#REF!</v>
      </c>
      <c r="K34" s="66" t="e">
        <f>SUMIFS(#REF!,#REF!,'Variance Analysis'!$B34,#REF!,'Variance Analysis'!$A34)</f>
        <v>#REF!</v>
      </c>
      <c r="L34" s="66" t="e">
        <f>SUMIFS(#REF!,#REF!,'Variance Analysis'!$B34,#REF!,'Variance Analysis'!$A34)</f>
        <v>#REF!</v>
      </c>
      <c r="M34" s="66" t="e">
        <f>SUMIFS(#REF!,#REF!,'Variance Analysis'!$B34,#REF!,'Variance Analysis'!$A34)</f>
        <v>#REF!</v>
      </c>
      <c r="N34" s="66" t="e">
        <f>SUMIFS(#REF!,#REF!,'Variance Analysis'!$B34,#REF!,'Variance Analysis'!$A34)</f>
        <v>#REF!</v>
      </c>
    </row>
    <row r="35" spans="1:14" ht="12.75" customHeight="1" x14ac:dyDescent="0.25">
      <c r="A35" s="19" t="s">
        <v>154</v>
      </c>
      <c r="B35" s="19" t="s">
        <v>159</v>
      </c>
      <c r="C35" s="66" t="e">
        <f>SUMIFS(#REF!,#REF!,'Variance Analysis'!$B35,#REF!,'Variance Analysis'!$A35)</f>
        <v>#REF!</v>
      </c>
      <c r="D35" s="66" t="e">
        <f>SUMIFS(#REF!,#REF!,'Variance Analysis'!$B35,#REF!,'Variance Analysis'!$A35)</f>
        <v>#REF!</v>
      </c>
      <c r="E35" s="66" t="e">
        <f>SUMIFS(#REF!,#REF!,'Variance Analysis'!$B35,#REF!,'Variance Analysis'!$A35)</f>
        <v>#REF!</v>
      </c>
      <c r="F35" s="66" t="e">
        <f>SUMIFS(#REF!,#REF!,'Variance Analysis'!$B35,#REF!,'Variance Analysis'!$A35)</f>
        <v>#REF!</v>
      </c>
      <c r="G35" s="66" t="e">
        <f>SUMIFS(#REF!,#REF!,'Variance Analysis'!$B35,#REF!,'Variance Analysis'!$A35)</f>
        <v>#REF!</v>
      </c>
      <c r="H35" s="66" t="e">
        <f>SUMIFS(#REF!,#REF!,'Variance Analysis'!$B35,#REF!,'Variance Analysis'!$A35)</f>
        <v>#REF!</v>
      </c>
      <c r="I35" s="66" t="e">
        <f>SUMIFS(#REF!,#REF!,'Variance Analysis'!$B35,#REF!,'Variance Analysis'!$A35)</f>
        <v>#REF!</v>
      </c>
      <c r="J35" s="66" t="e">
        <f>SUMIFS(#REF!,#REF!,'Variance Analysis'!$B35,#REF!,'Variance Analysis'!$A35)</f>
        <v>#REF!</v>
      </c>
      <c r="K35" s="66" t="e">
        <f>SUMIFS(#REF!,#REF!,'Variance Analysis'!$B35,#REF!,'Variance Analysis'!$A35)</f>
        <v>#REF!</v>
      </c>
      <c r="L35" s="66" t="e">
        <f>SUMIFS(#REF!,#REF!,'Variance Analysis'!$B35,#REF!,'Variance Analysis'!$A35)</f>
        <v>#REF!</v>
      </c>
      <c r="M35" s="66" t="e">
        <f>SUMIFS(#REF!,#REF!,'Variance Analysis'!$B35,#REF!,'Variance Analysis'!$A35)</f>
        <v>#REF!</v>
      </c>
      <c r="N35" s="66" t="e">
        <f>SUMIFS(#REF!,#REF!,'Variance Analysis'!$B35,#REF!,'Variance Analysis'!$A35)</f>
        <v>#REF!</v>
      </c>
    </row>
    <row r="36" spans="1:14" ht="12.75" customHeight="1" x14ac:dyDescent="0.25">
      <c r="A36" s="19" t="s">
        <v>154</v>
      </c>
      <c r="B36" s="19" t="s">
        <v>160</v>
      </c>
      <c r="C36" s="66" t="e">
        <f>SUMIFS(#REF!,#REF!,'Variance Analysis'!$B36,#REF!,'Variance Analysis'!$A36)</f>
        <v>#REF!</v>
      </c>
      <c r="D36" s="66" t="e">
        <f>SUMIFS(#REF!,#REF!,'Variance Analysis'!$B36,#REF!,'Variance Analysis'!$A36)</f>
        <v>#REF!</v>
      </c>
      <c r="E36" s="66" t="e">
        <f>SUMIFS(#REF!,#REF!,'Variance Analysis'!$B36,#REF!,'Variance Analysis'!$A36)</f>
        <v>#REF!</v>
      </c>
      <c r="F36" s="66" t="e">
        <f>SUMIFS(#REF!,#REF!,'Variance Analysis'!$B36,#REF!,'Variance Analysis'!$A36)</f>
        <v>#REF!</v>
      </c>
      <c r="G36" s="66" t="e">
        <f>SUMIFS(#REF!,#REF!,'Variance Analysis'!$B36,#REF!,'Variance Analysis'!$A36)</f>
        <v>#REF!</v>
      </c>
      <c r="H36" s="66" t="e">
        <f>SUMIFS(#REF!,#REF!,'Variance Analysis'!$B36,#REF!,'Variance Analysis'!$A36)</f>
        <v>#REF!</v>
      </c>
      <c r="I36" s="66" t="e">
        <f>SUMIFS(#REF!,#REF!,'Variance Analysis'!$B36,#REF!,'Variance Analysis'!$A36)</f>
        <v>#REF!</v>
      </c>
      <c r="J36" s="66" t="e">
        <f>SUMIFS(#REF!,#REF!,'Variance Analysis'!$B36,#REF!,'Variance Analysis'!$A36)</f>
        <v>#REF!</v>
      </c>
      <c r="K36" s="66" t="e">
        <f>SUMIFS(#REF!,#REF!,'Variance Analysis'!$B36,#REF!,'Variance Analysis'!$A36)</f>
        <v>#REF!</v>
      </c>
      <c r="L36" s="66" t="e">
        <f>SUMIFS(#REF!,#REF!,'Variance Analysis'!$B36,#REF!,'Variance Analysis'!$A36)</f>
        <v>#REF!</v>
      </c>
      <c r="M36" s="66" t="e">
        <f>SUMIFS(#REF!,#REF!,'Variance Analysis'!$B36,#REF!,'Variance Analysis'!$A36)</f>
        <v>#REF!</v>
      </c>
      <c r="N36" s="66" t="e">
        <f>SUMIFS(#REF!,#REF!,'Variance Analysis'!$B36,#REF!,'Variance Analysis'!$A36)</f>
        <v>#REF!</v>
      </c>
    </row>
    <row r="37" spans="1:14" ht="12.75" customHeight="1" x14ac:dyDescent="0.25">
      <c r="A37" s="19" t="s">
        <v>154</v>
      </c>
      <c r="B37" s="19" t="s">
        <v>153</v>
      </c>
      <c r="C37" s="66" t="e">
        <f>SUMIFS(#REF!,#REF!,$A$37)</f>
        <v>#REF!</v>
      </c>
      <c r="D37" s="66" t="e">
        <f>SUMIFS(#REF!,#REF!,$A$37)</f>
        <v>#REF!</v>
      </c>
      <c r="E37" s="66" t="e">
        <f>SUMIFS(#REF!,#REF!,$A$37)</f>
        <v>#REF!</v>
      </c>
      <c r="F37" s="66" t="e">
        <f>SUMIFS(#REF!,#REF!,$A$37)</f>
        <v>#REF!</v>
      </c>
      <c r="G37" s="66" t="e">
        <f>SUMIFS(#REF!,#REF!,$A$37)</f>
        <v>#REF!</v>
      </c>
      <c r="H37" s="66" t="e">
        <f>SUMIFS(#REF!,#REF!,$A$37)</f>
        <v>#REF!</v>
      </c>
      <c r="I37" s="66" t="e">
        <f>SUMIFS(#REF!,#REF!,$A$37)</f>
        <v>#REF!</v>
      </c>
      <c r="J37" s="66" t="e">
        <f>SUMIFS(#REF!,#REF!,$A$37)</f>
        <v>#REF!</v>
      </c>
      <c r="K37" s="66" t="e">
        <f>SUMIFS(#REF!,#REF!,$A$37)</f>
        <v>#REF!</v>
      </c>
      <c r="L37" s="66" t="e">
        <f>SUMIFS(#REF!,#REF!,$A$37)</f>
        <v>#REF!</v>
      </c>
      <c r="M37" s="66" t="e">
        <f>SUMIFS(#REF!,#REF!,$A$37)</f>
        <v>#REF!</v>
      </c>
      <c r="N37" s="66" t="e">
        <f>SUMIFS(#REF!,#REF!,$A$37)</f>
        <v>#REF!</v>
      </c>
    </row>
    <row r="38" spans="1:14" ht="12.75" customHeight="1" x14ac:dyDescent="0.25">
      <c r="A38" s="19" t="s">
        <v>161</v>
      </c>
      <c r="B38" s="19" t="s">
        <v>95</v>
      </c>
      <c r="C38" s="66" t="e">
        <f>SUMIFS(#REF!,#REF!,'Variance Analysis'!$B38,#REF!,'Variance Analysis'!$A38)</f>
        <v>#REF!</v>
      </c>
      <c r="D38" s="66" t="e">
        <f>SUMIFS(#REF!,#REF!,'Variance Analysis'!$B38,#REF!,'Variance Analysis'!$A38)</f>
        <v>#REF!</v>
      </c>
      <c r="E38" s="66" t="e">
        <f>SUMIFS(#REF!,#REF!,'Variance Analysis'!$B38,#REF!,'Variance Analysis'!$A38)</f>
        <v>#REF!</v>
      </c>
      <c r="F38" s="66" t="e">
        <f>SUMIFS(#REF!,#REF!,'Variance Analysis'!$B38,#REF!,'Variance Analysis'!$A38)</f>
        <v>#REF!</v>
      </c>
      <c r="G38" s="66" t="e">
        <f>SUMIFS(#REF!,#REF!,'Variance Analysis'!$B38,#REF!,'Variance Analysis'!$A38)</f>
        <v>#REF!</v>
      </c>
      <c r="H38" s="66" t="e">
        <f>SUMIFS(#REF!,#REF!,'Variance Analysis'!$B38,#REF!,'Variance Analysis'!$A38)</f>
        <v>#REF!</v>
      </c>
      <c r="I38" s="66" t="e">
        <f>SUMIFS(#REF!,#REF!,'Variance Analysis'!$B38,#REF!,'Variance Analysis'!$A38)</f>
        <v>#REF!</v>
      </c>
      <c r="J38" s="66" t="e">
        <f>SUMIFS(#REF!,#REF!,'Variance Analysis'!$B38,#REF!,'Variance Analysis'!$A38)</f>
        <v>#REF!</v>
      </c>
      <c r="K38" s="66" t="e">
        <f>SUMIFS(#REF!,#REF!,'Variance Analysis'!$B38,#REF!,'Variance Analysis'!$A38)</f>
        <v>#REF!</v>
      </c>
      <c r="L38" s="66" t="e">
        <f>SUMIFS(#REF!,#REF!,'Variance Analysis'!$B38,#REF!,'Variance Analysis'!$A38)</f>
        <v>#REF!</v>
      </c>
      <c r="M38" s="66" t="e">
        <f>SUMIFS(#REF!,#REF!,'Variance Analysis'!$B38,#REF!,'Variance Analysis'!$A38)</f>
        <v>#REF!</v>
      </c>
      <c r="N38" s="66" t="e">
        <f>SUMIFS(#REF!,#REF!,'Variance Analysis'!$B38,#REF!,'Variance Analysis'!$A38)</f>
        <v>#REF!</v>
      </c>
    </row>
    <row r="39" spans="1:14" ht="12.75" customHeight="1" x14ac:dyDescent="0.25">
      <c r="A39" s="19" t="s">
        <v>161</v>
      </c>
      <c r="B39" s="19" t="s">
        <v>159</v>
      </c>
      <c r="C39" s="66" t="e">
        <f>SUMIFS(#REF!,#REF!,'Variance Analysis'!$B39,#REF!,'Variance Analysis'!$A39)</f>
        <v>#REF!</v>
      </c>
      <c r="D39" s="66" t="e">
        <f>SUMIFS(#REF!,#REF!,'Variance Analysis'!$B39,#REF!,'Variance Analysis'!$A39)</f>
        <v>#REF!</v>
      </c>
      <c r="E39" s="66" t="e">
        <f>SUMIFS(#REF!,#REF!,'Variance Analysis'!$B39,#REF!,'Variance Analysis'!$A39)</f>
        <v>#REF!</v>
      </c>
      <c r="F39" s="66" t="e">
        <f>SUMIFS(#REF!,#REF!,'Variance Analysis'!$B39,#REF!,'Variance Analysis'!$A39)</f>
        <v>#REF!</v>
      </c>
      <c r="G39" s="66" t="e">
        <f>SUMIFS(#REF!,#REF!,'Variance Analysis'!$B39,#REF!,'Variance Analysis'!$A39)</f>
        <v>#REF!</v>
      </c>
      <c r="H39" s="66" t="e">
        <f>SUMIFS(#REF!,#REF!,'Variance Analysis'!$B39,#REF!,'Variance Analysis'!$A39)</f>
        <v>#REF!</v>
      </c>
      <c r="I39" s="66" t="e">
        <f>SUMIFS(#REF!,#REF!,'Variance Analysis'!$B39,#REF!,'Variance Analysis'!$A39)</f>
        <v>#REF!</v>
      </c>
      <c r="J39" s="66" t="e">
        <f>SUMIFS(#REF!,#REF!,'Variance Analysis'!$B39,#REF!,'Variance Analysis'!$A39)</f>
        <v>#REF!</v>
      </c>
      <c r="K39" s="66" t="e">
        <f>SUMIFS(#REF!,#REF!,'Variance Analysis'!$B39,#REF!,'Variance Analysis'!$A39)</f>
        <v>#REF!</v>
      </c>
      <c r="L39" s="66" t="e">
        <f>SUMIFS(#REF!,#REF!,'Variance Analysis'!$B39,#REF!,'Variance Analysis'!$A39)</f>
        <v>#REF!</v>
      </c>
      <c r="M39" s="66" t="e">
        <f>SUMIFS(#REF!,#REF!,'Variance Analysis'!$B39,#REF!,'Variance Analysis'!$A39)</f>
        <v>#REF!</v>
      </c>
      <c r="N39" s="66" t="e">
        <f>SUMIFS(#REF!,#REF!,'Variance Analysis'!$B39,#REF!,'Variance Analysis'!$A39)</f>
        <v>#REF!</v>
      </c>
    </row>
    <row r="40" spans="1:14" ht="12.75" customHeight="1" x14ac:dyDescent="0.25">
      <c r="A40" s="19" t="s">
        <v>161</v>
      </c>
      <c r="B40" s="19" t="s">
        <v>160</v>
      </c>
      <c r="C40" s="66" t="e">
        <f>SUMIFS(#REF!,#REF!,'Variance Analysis'!$B40,#REF!,'Variance Analysis'!$A40)</f>
        <v>#REF!</v>
      </c>
      <c r="D40" s="66" t="e">
        <f>SUMIFS(#REF!,#REF!,'Variance Analysis'!$B40,#REF!,'Variance Analysis'!$A40)</f>
        <v>#REF!</v>
      </c>
      <c r="E40" s="66" t="e">
        <f>SUMIFS(#REF!,#REF!,'Variance Analysis'!$B40,#REF!,'Variance Analysis'!$A40)</f>
        <v>#REF!</v>
      </c>
      <c r="F40" s="66" t="e">
        <f>SUMIFS(#REF!,#REF!,'Variance Analysis'!$B40,#REF!,'Variance Analysis'!$A40)</f>
        <v>#REF!</v>
      </c>
      <c r="G40" s="66" t="e">
        <f>SUMIFS(#REF!,#REF!,'Variance Analysis'!$B40,#REF!,'Variance Analysis'!$A40)</f>
        <v>#REF!</v>
      </c>
      <c r="H40" s="66" t="e">
        <f>SUMIFS(#REF!,#REF!,'Variance Analysis'!$B40,#REF!,'Variance Analysis'!$A40)</f>
        <v>#REF!</v>
      </c>
      <c r="I40" s="66" t="e">
        <f>SUMIFS(#REF!,#REF!,'Variance Analysis'!$B40,#REF!,'Variance Analysis'!$A40)</f>
        <v>#REF!</v>
      </c>
      <c r="J40" s="66" t="e">
        <f>SUMIFS(#REF!,#REF!,'Variance Analysis'!$B40,#REF!,'Variance Analysis'!$A40)</f>
        <v>#REF!</v>
      </c>
      <c r="K40" s="66" t="e">
        <f>SUMIFS(#REF!,#REF!,'Variance Analysis'!$B40,#REF!,'Variance Analysis'!$A40)</f>
        <v>#REF!</v>
      </c>
      <c r="L40" s="66" t="e">
        <f>SUMIFS(#REF!,#REF!,'Variance Analysis'!$B40,#REF!,'Variance Analysis'!$A40)</f>
        <v>#REF!</v>
      </c>
      <c r="M40" s="66" t="e">
        <f>SUMIFS(#REF!,#REF!,'Variance Analysis'!$B40,#REF!,'Variance Analysis'!$A40)</f>
        <v>#REF!</v>
      </c>
      <c r="N40" s="66" t="e">
        <f>SUMIFS(#REF!,#REF!,'Variance Analysis'!$B40,#REF!,'Variance Analysis'!$A40)</f>
        <v>#REF!</v>
      </c>
    </row>
    <row r="41" spans="1:14" ht="12.75" customHeight="1" x14ac:dyDescent="0.25">
      <c r="A41" s="19" t="s">
        <v>161</v>
      </c>
      <c r="B41" s="19" t="s">
        <v>153</v>
      </c>
      <c r="C41" s="67" t="e">
        <f>SUMIFS(#REF!,#REF!,$A$41)</f>
        <v>#REF!</v>
      </c>
      <c r="D41" s="67" t="e">
        <f>SUMIFS(#REF!,#REF!,$A$41)</f>
        <v>#REF!</v>
      </c>
      <c r="E41" s="67" t="e">
        <f>SUMIFS(#REF!,#REF!,$A$41)</f>
        <v>#REF!</v>
      </c>
      <c r="F41" s="67" t="e">
        <f>SUMIFS(#REF!,#REF!,$A$41)</f>
        <v>#REF!</v>
      </c>
      <c r="G41" s="67" t="e">
        <f>SUMIFS(#REF!,#REF!,$A$41)</f>
        <v>#REF!</v>
      </c>
      <c r="H41" s="67" t="e">
        <f>SUMIFS(#REF!,#REF!,$A$41)</f>
        <v>#REF!</v>
      </c>
      <c r="I41" s="67" t="e">
        <f>SUMIFS(#REF!,#REF!,$A$41)</f>
        <v>#REF!</v>
      </c>
      <c r="J41" s="67" t="e">
        <f>SUMIFS(#REF!,#REF!,$A$41)</f>
        <v>#REF!</v>
      </c>
      <c r="K41" s="67" t="e">
        <f>SUMIFS(#REF!,#REF!,$A$41)</f>
        <v>#REF!</v>
      </c>
      <c r="L41" s="67" t="e">
        <f>SUMIFS(#REF!,#REF!,$A$41)</f>
        <v>#REF!</v>
      </c>
      <c r="M41" s="67" t="e">
        <f>SUMIFS(#REF!,#REF!,$A$41)</f>
        <v>#REF!</v>
      </c>
      <c r="N41" s="67" t="e">
        <f>SUMIFS(#REF!,#REF!,$A$41)</f>
        <v>#REF!</v>
      </c>
    </row>
    <row r="42" spans="1:14" ht="12.75" customHeight="1" x14ac:dyDescent="0.25">
      <c r="A42" s="19" t="s">
        <v>137</v>
      </c>
      <c r="B42" s="19" t="s">
        <v>95</v>
      </c>
      <c r="C42" s="66" t="e">
        <f>SUMIFS(C$30:C$41,$B$30:$B$41,$B$42)</f>
        <v>#REF!</v>
      </c>
      <c r="D42" s="66" t="e">
        <f t="shared" ref="D42:N42" si="2">SUMIFS(D$30:D$41,$B$30:$B$41,$B$42)</f>
        <v>#REF!</v>
      </c>
      <c r="E42" s="66" t="e">
        <f t="shared" si="2"/>
        <v>#REF!</v>
      </c>
      <c r="F42" s="66" t="e">
        <f t="shared" si="2"/>
        <v>#REF!</v>
      </c>
      <c r="G42" s="66" t="e">
        <f t="shared" si="2"/>
        <v>#REF!</v>
      </c>
      <c r="H42" s="66" t="e">
        <f t="shared" si="2"/>
        <v>#REF!</v>
      </c>
      <c r="I42" s="66" t="e">
        <f t="shared" si="2"/>
        <v>#REF!</v>
      </c>
      <c r="J42" s="66" t="e">
        <f t="shared" si="2"/>
        <v>#REF!</v>
      </c>
      <c r="K42" s="66" t="e">
        <f t="shared" si="2"/>
        <v>#REF!</v>
      </c>
      <c r="L42" s="66" t="e">
        <f t="shared" si="2"/>
        <v>#REF!</v>
      </c>
      <c r="M42" s="66" t="e">
        <f t="shared" si="2"/>
        <v>#REF!</v>
      </c>
      <c r="N42" s="66" t="e">
        <f t="shared" si="2"/>
        <v>#REF!</v>
      </c>
    </row>
    <row r="43" spans="1:14" ht="12.75" customHeight="1" x14ac:dyDescent="0.25">
      <c r="A43" s="19" t="s">
        <v>137</v>
      </c>
      <c r="B43" s="19" t="s">
        <v>159</v>
      </c>
      <c r="C43" s="66" t="e">
        <f>SUMIFS(C$30:C$41,$B$30:$B$41,$B$43)</f>
        <v>#REF!</v>
      </c>
      <c r="D43" s="66" t="e">
        <f t="shared" ref="D43:N43" si="3">SUMIFS(D$30:D$41,$B$30:$B$41,$B$43)</f>
        <v>#REF!</v>
      </c>
      <c r="E43" s="66" t="e">
        <f t="shared" si="3"/>
        <v>#REF!</v>
      </c>
      <c r="F43" s="66" t="e">
        <f t="shared" si="3"/>
        <v>#REF!</v>
      </c>
      <c r="G43" s="66" t="e">
        <f t="shared" si="3"/>
        <v>#REF!</v>
      </c>
      <c r="H43" s="66" t="e">
        <f t="shared" si="3"/>
        <v>#REF!</v>
      </c>
      <c r="I43" s="66" t="e">
        <f t="shared" si="3"/>
        <v>#REF!</v>
      </c>
      <c r="J43" s="66" t="e">
        <f t="shared" si="3"/>
        <v>#REF!</v>
      </c>
      <c r="K43" s="66" t="e">
        <f t="shared" si="3"/>
        <v>#REF!</v>
      </c>
      <c r="L43" s="66" t="e">
        <f t="shared" si="3"/>
        <v>#REF!</v>
      </c>
      <c r="M43" s="66" t="e">
        <f t="shared" si="3"/>
        <v>#REF!</v>
      </c>
      <c r="N43" s="66" t="e">
        <f t="shared" si="3"/>
        <v>#REF!</v>
      </c>
    </row>
    <row r="44" spans="1:14" ht="12.75" customHeight="1" x14ac:dyDescent="0.25">
      <c r="A44" s="19" t="s">
        <v>137</v>
      </c>
      <c r="B44" s="19" t="s">
        <v>160</v>
      </c>
      <c r="C44" s="66" t="e">
        <f>SUMIFS(C$30:C$41,$B$30:$B$41,$B$44)</f>
        <v>#REF!</v>
      </c>
      <c r="D44" s="66" t="e">
        <f t="shared" ref="D44:N44" si="4">SUMIFS(D$30:D$41,$B$30:$B$41,$B$44)</f>
        <v>#REF!</v>
      </c>
      <c r="E44" s="66" t="e">
        <f t="shared" si="4"/>
        <v>#REF!</v>
      </c>
      <c r="F44" s="66" t="e">
        <f t="shared" si="4"/>
        <v>#REF!</v>
      </c>
      <c r="G44" s="66" t="e">
        <f t="shared" si="4"/>
        <v>#REF!</v>
      </c>
      <c r="H44" s="66" t="e">
        <f t="shared" si="4"/>
        <v>#REF!</v>
      </c>
      <c r="I44" s="66" t="e">
        <f t="shared" si="4"/>
        <v>#REF!</v>
      </c>
      <c r="J44" s="66" t="e">
        <f t="shared" si="4"/>
        <v>#REF!</v>
      </c>
      <c r="K44" s="66" t="e">
        <f t="shared" si="4"/>
        <v>#REF!</v>
      </c>
      <c r="L44" s="66" t="e">
        <f t="shared" si="4"/>
        <v>#REF!</v>
      </c>
      <c r="M44" s="66" t="e">
        <f t="shared" si="4"/>
        <v>#REF!</v>
      </c>
      <c r="N44" s="66" t="e">
        <f t="shared" si="4"/>
        <v>#REF!</v>
      </c>
    </row>
    <row r="45" spans="1:14" ht="12.75" customHeight="1" x14ac:dyDescent="0.25">
      <c r="A45" s="19" t="s">
        <v>137</v>
      </c>
      <c r="B45" s="15" t="s">
        <v>153</v>
      </c>
      <c r="C45" s="66" t="e">
        <f>SUMIFS(C$30:C$41,$B$30:$B$41,$B$45)</f>
        <v>#REF!</v>
      </c>
      <c r="D45" s="66" t="e">
        <f t="shared" ref="D45:N45" si="5">SUMIFS(D$30:D$41,$B$30:$B$41,$B$45)</f>
        <v>#REF!</v>
      </c>
      <c r="E45" s="66" t="e">
        <f t="shared" si="5"/>
        <v>#REF!</v>
      </c>
      <c r="F45" s="66" t="e">
        <f t="shared" si="5"/>
        <v>#REF!</v>
      </c>
      <c r="G45" s="66" t="e">
        <f t="shared" si="5"/>
        <v>#REF!</v>
      </c>
      <c r="H45" s="66" t="e">
        <f t="shared" si="5"/>
        <v>#REF!</v>
      </c>
      <c r="I45" s="66" t="e">
        <f t="shared" si="5"/>
        <v>#REF!</v>
      </c>
      <c r="J45" s="66" t="e">
        <f t="shared" si="5"/>
        <v>#REF!</v>
      </c>
      <c r="K45" s="66" t="e">
        <f t="shared" si="5"/>
        <v>#REF!</v>
      </c>
      <c r="L45" s="66" t="e">
        <f t="shared" si="5"/>
        <v>#REF!</v>
      </c>
      <c r="M45" s="66" t="e">
        <f t="shared" si="5"/>
        <v>#REF!</v>
      </c>
      <c r="N45" s="66" t="e">
        <f t="shared" si="5"/>
        <v>#REF!</v>
      </c>
    </row>
    <row r="46" spans="1:14" s="33" customFormat="1" ht="40.200000000000003" customHeight="1" x14ac:dyDescent="0.3">
      <c r="A46" s="233" t="s">
        <v>162</v>
      </c>
      <c r="B46" s="234"/>
      <c r="C46" s="234"/>
      <c r="D46" s="234"/>
      <c r="E46" s="234"/>
      <c r="F46" s="234"/>
      <c r="G46" s="234"/>
      <c r="H46" s="234"/>
      <c r="I46" s="234"/>
      <c r="J46" s="234"/>
    </row>
    <row r="47" spans="1:14" s="33" customFormat="1" ht="30" customHeight="1" x14ac:dyDescent="0.3">
      <c r="A47" s="235" t="s">
        <v>163</v>
      </c>
      <c r="B47" s="236"/>
      <c r="C47" s="236"/>
      <c r="D47" s="236"/>
      <c r="E47" s="236"/>
      <c r="F47" s="236"/>
      <c r="G47" s="236"/>
      <c r="H47" s="236"/>
      <c r="I47" s="236"/>
      <c r="J47" s="236"/>
    </row>
    <row r="48" spans="1:14" s="33" customFormat="1" ht="46.2" customHeight="1" x14ac:dyDescent="0.3">
      <c r="A48" s="235" t="s">
        <v>164</v>
      </c>
      <c r="B48" s="236"/>
      <c r="C48" s="236"/>
      <c r="D48" s="236"/>
      <c r="E48" s="236"/>
      <c r="F48" s="236"/>
      <c r="G48" s="236"/>
      <c r="H48" s="236"/>
      <c r="I48" s="236"/>
      <c r="J48" s="236"/>
    </row>
    <row r="49" spans="1:14" s="33" customFormat="1" ht="46.2" customHeight="1" x14ac:dyDescent="0.4">
      <c r="A49" s="202" t="s">
        <v>165</v>
      </c>
      <c r="B49" s="71" t="s">
        <v>166</v>
      </c>
      <c r="C49" s="70"/>
      <c r="D49" s="70"/>
      <c r="E49" s="70"/>
      <c r="F49" s="70"/>
      <c r="G49" s="70"/>
      <c r="H49" s="70"/>
      <c r="I49" s="70"/>
      <c r="J49" s="70"/>
    </row>
    <row r="50" spans="1:14" ht="28.5" customHeight="1" x14ac:dyDescent="0.3">
      <c r="A50" s="44" t="s">
        <v>137</v>
      </c>
      <c r="B50" s="42"/>
      <c r="C50" s="25" t="s">
        <v>138</v>
      </c>
      <c r="D50" s="25" t="s">
        <v>139</v>
      </c>
      <c r="E50" s="25" t="s">
        <v>140</v>
      </c>
      <c r="F50" s="25" t="s">
        <v>141</v>
      </c>
      <c r="G50" s="25" t="s">
        <v>142</v>
      </c>
      <c r="H50" s="25" t="s">
        <v>143</v>
      </c>
      <c r="I50" s="25" t="s">
        <v>144</v>
      </c>
      <c r="J50" s="25" t="s">
        <v>145</v>
      </c>
      <c r="K50" s="25" t="s">
        <v>146</v>
      </c>
      <c r="L50" s="25" t="s">
        <v>147</v>
      </c>
      <c r="M50" s="25" t="s">
        <v>148</v>
      </c>
      <c r="N50" s="25" t="s">
        <v>149</v>
      </c>
    </row>
    <row r="51" spans="1:14" ht="12.75" customHeight="1" x14ac:dyDescent="0.25">
      <c r="A51" s="4" t="s">
        <v>150</v>
      </c>
      <c r="B51" s="5" t="s">
        <v>95</v>
      </c>
      <c r="C51" s="65" t="e">
        <f t="shared" ref="C51:C66" si="6">C30-C9</f>
        <v>#REF!</v>
      </c>
      <c r="D51" s="65" t="e">
        <f t="shared" ref="D51:N51" si="7">D30-D9</f>
        <v>#REF!</v>
      </c>
      <c r="E51" s="65" t="e">
        <f t="shared" si="7"/>
        <v>#REF!</v>
      </c>
      <c r="F51" s="65" t="e">
        <f t="shared" si="7"/>
        <v>#REF!</v>
      </c>
      <c r="G51" s="65" t="e">
        <f t="shared" si="7"/>
        <v>#REF!</v>
      </c>
      <c r="H51" s="65" t="e">
        <f t="shared" si="7"/>
        <v>#REF!</v>
      </c>
      <c r="I51" s="65" t="e">
        <f t="shared" si="7"/>
        <v>#REF!</v>
      </c>
      <c r="J51" s="65" t="e">
        <f t="shared" si="7"/>
        <v>#REF!</v>
      </c>
      <c r="K51" s="65" t="e">
        <f t="shared" si="7"/>
        <v>#REF!</v>
      </c>
      <c r="L51" s="65" t="e">
        <f t="shared" si="7"/>
        <v>#REF!</v>
      </c>
      <c r="M51" s="65" t="e">
        <f t="shared" si="7"/>
        <v>#REF!</v>
      </c>
      <c r="N51" s="65" t="e">
        <f t="shared" si="7"/>
        <v>#REF!</v>
      </c>
    </row>
    <row r="52" spans="1:14" ht="12.75" customHeight="1" x14ac:dyDescent="0.25">
      <c r="A52" s="19"/>
      <c r="B52" s="19" t="s">
        <v>151</v>
      </c>
      <c r="C52" s="65" t="e">
        <f t="shared" si="6"/>
        <v>#REF!</v>
      </c>
      <c r="D52" s="65" t="e">
        <f t="shared" ref="D52:N52" si="8">D31-D10</f>
        <v>#REF!</v>
      </c>
      <c r="E52" s="65" t="e">
        <f t="shared" si="8"/>
        <v>#REF!</v>
      </c>
      <c r="F52" s="65" t="e">
        <f t="shared" si="8"/>
        <v>#REF!</v>
      </c>
      <c r="G52" s="65" t="e">
        <f t="shared" si="8"/>
        <v>#REF!</v>
      </c>
      <c r="H52" s="65" t="e">
        <f t="shared" si="8"/>
        <v>#REF!</v>
      </c>
      <c r="I52" s="65" t="e">
        <f t="shared" si="8"/>
        <v>#REF!</v>
      </c>
      <c r="J52" s="65" t="e">
        <f t="shared" si="8"/>
        <v>#REF!</v>
      </c>
      <c r="K52" s="65" t="e">
        <f t="shared" si="8"/>
        <v>#REF!</v>
      </c>
      <c r="L52" s="65" t="e">
        <f t="shared" si="8"/>
        <v>#REF!</v>
      </c>
      <c r="M52" s="65" t="e">
        <f t="shared" si="8"/>
        <v>#REF!</v>
      </c>
      <c r="N52" s="65" t="e">
        <f t="shared" si="8"/>
        <v>#REF!</v>
      </c>
    </row>
    <row r="53" spans="1:14" ht="12.75" customHeight="1" x14ac:dyDescent="0.25">
      <c r="A53" s="19"/>
      <c r="B53" s="19" t="s">
        <v>152</v>
      </c>
      <c r="C53" s="65" t="e">
        <f t="shared" si="6"/>
        <v>#REF!</v>
      </c>
      <c r="D53" s="65" t="e">
        <f t="shared" ref="D53:N53" si="9">D32-D11</f>
        <v>#REF!</v>
      </c>
      <c r="E53" s="65" t="e">
        <f t="shared" si="9"/>
        <v>#REF!</v>
      </c>
      <c r="F53" s="65" t="e">
        <f t="shared" si="9"/>
        <v>#REF!</v>
      </c>
      <c r="G53" s="65" t="e">
        <f t="shared" si="9"/>
        <v>#REF!</v>
      </c>
      <c r="H53" s="65" t="e">
        <f t="shared" si="9"/>
        <v>#REF!</v>
      </c>
      <c r="I53" s="65" t="e">
        <f t="shared" si="9"/>
        <v>#REF!</v>
      </c>
      <c r="J53" s="65" t="e">
        <f t="shared" si="9"/>
        <v>#REF!</v>
      </c>
      <c r="K53" s="65" t="e">
        <f t="shared" si="9"/>
        <v>#REF!</v>
      </c>
      <c r="L53" s="65" t="e">
        <f t="shared" si="9"/>
        <v>#REF!</v>
      </c>
      <c r="M53" s="65" t="e">
        <f t="shared" si="9"/>
        <v>#REF!</v>
      </c>
      <c r="N53" s="65" t="e">
        <f t="shared" si="9"/>
        <v>#REF!</v>
      </c>
    </row>
    <row r="54" spans="1:14" ht="12.75" customHeight="1" x14ac:dyDescent="0.25">
      <c r="A54" s="19"/>
      <c r="B54" s="19" t="s">
        <v>153</v>
      </c>
      <c r="C54" s="65" t="e">
        <f t="shared" si="6"/>
        <v>#REF!</v>
      </c>
      <c r="D54" s="65" t="e">
        <f t="shared" ref="D54:N54" si="10">D33-D12</f>
        <v>#REF!</v>
      </c>
      <c r="E54" s="65" t="e">
        <f t="shared" si="10"/>
        <v>#REF!</v>
      </c>
      <c r="F54" s="65" t="e">
        <f t="shared" si="10"/>
        <v>#REF!</v>
      </c>
      <c r="G54" s="65" t="e">
        <f t="shared" si="10"/>
        <v>#REF!</v>
      </c>
      <c r="H54" s="65" t="e">
        <f t="shared" si="10"/>
        <v>#REF!</v>
      </c>
      <c r="I54" s="65" t="e">
        <f t="shared" si="10"/>
        <v>#REF!</v>
      </c>
      <c r="J54" s="65" t="e">
        <f t="shared" si="10"/>
        <v>#REF!</v>
      </c>
      <c r="K54" s="65" t="e">
        <f t="shared" si="10"/>
        <v>#REF!</v>
      </c>
      <c r="L54" s="65" t="e">
        <f t="shared" si="10"/>
        <v>#REF!</v>
      </c>
      <c r="M54" s="65" t="e">
        <f t="shared" si="10"/>
        <v>#REF!</v>
      </c>
      <c r="N54" s="65" t="e">
        <f t="shared" si="10"/>
        <v>#REF!</v>
      </c>
    </row>
    <row r="55" spans="1:14" ht="12.75" customHeight="1" x14ac:dyDescent="0.25">
      <c r="A55" s="19" t="s">
        <v>154</v>
      </c>
      <c r="B55" s="19" t="s">
        <v>95</v>
      </c>
      <c r="C55" s="65" t="e">
        <f t="shared" si="6"/>
        <v>#REF!</v>
      </c>
      <c r="D55" s="65" t="e">
        <f t="shared" ref="D55:N55" si="11">D34-D13</f>
        <v>#REF!</v>
      </c>
      <c r="E55" s="65" t="e">
        <f t="shared" si="11"/>
        <v>#REF!</v>
      </c>
      <c r="F55" s="65" t="e">
        <f t="shared" si="11"/>
        <v>#REF!</v>
      </c>
      <c r="G55" s="65" t="e">
        <f t="shared" si="11"/>
        <v>#REF!</v>
      </c>
      <c r="H55" s="65" t="e">
        <f t="shared" si="11"/>
        <v>#REF!</v>
      </c>
      <c r="I55" s="65" t="e">
        <f t="shared" si="11"/>
        <v>#REF!</v>
      </c>
      <c r="J55" s="65" t="e">
        <f t="shared" si="11"/>
        <v>#REF!</v>
      </c>
      <c r="K55" s="65" t="e">
        <f t="shared" si="11"/>
        <v>#REF!</v>
      </c>
      <c r="L55" s="65" t="e">
        <f t="shared" si="11"/>
        <v>#REF!</v>
      </c>
      <c r="M55" s="65" t="e">
        <f t="shared" si="11"/>
        <v>#REF!</v>
      </c>
      <c r="N55" s="65" t="e">
        <f t="shared" si="11"/>
        <v>#REF!</v>
      </c>
    </row>
    <row r="56" spans="1:14" ht="12.75" customHeight="1" x14ac:dyDescent="0.25">
      <c r="A56" s="19"/>
      <c r="B56" s="19" t="s">
        <v>151</v>
      </c>
      <c r="C56" s="65" t="e">
        <f t="shared" si="6"/>
        <v>#REF!</v>
      </c>
      <c r="D56" s="65" t="e">
        <f t="shared" ref="D56:N56" si="12">D35-D14</f>
        <v>#REF!</v>
      </c>
      <c r="E56" s="65" t="e">
        <f t="shared" si="12"/>
        <v>#REF!</v>
      </c>
      <c r="F56" s="65" t="e">
        <f t="shared" si="12"/>
        <v>#REF!</v>
      </c>
      <c r="G56" s="65" t="e">
        <f t="shared" si="12"/>
        <v>#REF!</v>
      </c>
      <c r="H56" s="65" t="e">
        <f t="shared" si="12"/>
        <v>#REF!</v>
      </c>
      <c r="I56" s="65" t="e">
        <f t="shared" si="12"/>
        <v>#REF!</v>
      </c>
      <c r="J56" s="65" t="e">
        <f t="shared" si="12"/>
        <v>#REF!</v>
      </c>
      <c r="K56" s="65" t="e">
        <f t="shared" si="12"/>
        <v>#REF!</v>
      </c>
      <c r="L56" s="65" t="e">
        <f t="shared" si="12"/>
        <v>#REF!</v>
      </c>
      <c r="M56" s="65" t="e">
        <f t="shared" si="12"/>
        <v>#REF!</v>
      </c>
      <c r="N56" s="65" t="e">
        <f t="shared" si="12"/>
        <v>#REF!</v>
      </c>
    </row>
    <row r="57" spans="1:14" ht="12.75" customHeight="1" x14ac:dyDescent="0.25">
      <c r="A57" s="19"/>
      <c r="B57" s="19" t="s">
        <v>152</v>
      </c>
      <c r="C57" s="65" t="e">
        <f t="shared" si="6"/>
        <v>#REF!</v>
      </c>
      <c r="D57" s="65" t="e">
        <f t="shared" ref="D57:N57" si="13">D36-D15</f>
        <v>#REF!</v>
      </c>
      <c r="E57" s="65" t="e">
        <f t="shared" si="13"/>
        <v>#REF!</v>
      </c>
      <c r="F57" s="65" t="e">
        <f t="shared" si="13"/>
        <v>#REF!</v>
      </c>
      <c r="G57" s="65" t="e">
        <f t="shared" si="13"/>
        <v>#REF!</v>
      </c>
      <c r="H57" s="65" t="e">
        <f t="shared" si="13"/>
        <v>#REF!</v>
      </c>
      <c r="I57" s="65" t="e">
        <f t="shared" si="13"/>
        <v>#REF!</v>
      </c>
      <c r="J57" s="65" t="e">
        <f t="shared" si="13"/>
        <v>#REF!</v>
      </c>
      <c r="K57" s="65" t="e">
        <f t="shared" si="13"/>
        <v>#REF!</v>
      </c>
      <c r="L57" s="65" t="e">
        <f t="shared" si="13"/>
        <v>#REF!</v>
      </c>
      <c r="M57" s="65" t="e">
        <f t="shared" si="13"/>
        <v>#REF!</v>
      </c>
      <c r="N57" s="65" t="e">
        <f t="shared" si="13"/>
        <v>#REF!</v>
      </c>
    </row>
    <row r="58" spans="1:14" ht="12.75" customHeight="1" x14ac:dyDescent="0.25">
      <c r="A58" s="19"/>
      <c r="B58" s="19" t="s">
        <v>153</v>
      </c>
      <c r="C58" s="65" t="e">
        <f t="shared" si="6"/>
        <v>#REF!</v>
      </c>
      <c r="D58" s="65" t="e">
        <f t="shared" ref="D58:N58" si="14">D37-D16</f>
        <v>#REF!</v>
      </c>
      <c r="E58" s="65" t="e">
        <f t="shared" si="14"/>
        <v>#REF!</v>
      </c>
      <c r="F58" s="65" t="e">
        <f t="shared" si="14"/>
        <v>#REF!</v>
      </c>
      <c r="G58" s="65" t="e">
        <f t="shared" si="14"/>
        <v>#REF!</v>
      </c>
      <c r="H58" s="65" t="e">
        <f t="shared" si="14"/>
        <v>#REF!</v>
      </c>
      <c r="I58" s="65" t="e">
        <f t="shared" si="14"/>
        <v>#REF!</v>
      </c>
      <c r="J58" s="65" t="e">
        <f t="shared" si="14"/>
        <v>#REF!</v>
      </c>
      <c r="K58" s="65" t="e">
        <f t="shared" si="14"/>
        <v>#REF!</v>
      </c>
      <c r="L58" s="65" t="e">
        <f t="shared" si="14"/>
        <v>#REF!</v>
      </c>
      <c r="M58" s="65" t="e">
        <f t="shared" si="14"/>
        <v>#REF!</v>
      </c>
      <c r="N58" s="65" t="e">
        <f t="shared" si="14"/>
        <v>#REF!</v>
      </c>
    </row>
    <row r="59" spans="1:14" ht="12.75" customHeight="1" x14ac:dyDescent="0.25">
      <c r="A59" s="19" t="s">
        <v>155</v>
      </c>
      <c r="B59" s="19" t="s">
        <v>95</v>
      </c>
      <c r="C59" s="65" t="e">
        <f t="shared" si="6"/>
        <v>#REF!</v>
      </c>
      <c r="D59" s="65" t="e">
        <f t="shared" ref="D59:N59" si="15">D38-D17</f>
        <v>#REF!</v>
      </c>
      <c r="E59" s="65" t="e">
        <f t="shared" si="15"/>
        <v>#REF!</v>
      </c>
      <c r="F59" s="65" t="e">
        <f t="shared" si="15"/>
        <v>#REF!</v>
      </c>
      <c r="G59" s="65" t="e">
        <f t="shared" si="15"/>
        <v>#REF!</v>
      </c>
      <c r="H59" s="65" t="e">
        <f t="shared" si="15"/>
        <v>#REF!</v>
      </c>
      <c r="I59" s="65" t="e">
        <f t="shared" si="15"/>
        <v>#REF!</v>
      </c>
      <c r="J59" s="65" t="e">
        <f t="shared" si="15"/>
        <v>#REF!</v>
      </c>
      <c r="K59" s="65" t="e">
        <f t="shared" si="15"/>
        <v>#REF!</v>
      </c>
      <c r="L59" s="65" t="e">
        <f t="shared" si="15"/>
        <v>#REF!</v>
      </c>
      <c r="M59" s="65" t="e">
        <f t="shared" si="15"/>
        <v>#REF!</v>
      </c>
      <c r="N59" s="65" t="e">
        <f t="shared" si="15"/>
        <v>#REF!</v>
      </c>
    </row>
    <row r="60" spans="1:14" ht="12.75" customHeight="1" x14ac:dyDescent="0.25">
      <c r="A60" s="19"/>
      <c r="B60" s="19" t="s">
        <v>151</v>
      </c>
      <c r="C60" s="65" t="e">
        <f t="shared" si="6"/>
        <v>#REF!</v>
      </c>
      <c r="D60" s="65" t="e">
        <f t="shared" ref="D60:N60" si="16">D39-D18</f>
        <v>#REF!</v>
      </c>
      <c r="E60" s="65" t="e">
        <f t="shared" si="16"/>
        <v>#REF!</v>
      </c>
      <c r="F60" s="65" t="e">
        <f t="shared" si="16"/>
        <v>#REF!</v>
      </c>
      <c r="G60" s="65" t="e">
        <f t="shared" si="16"/>
        <v>#REF!</v>
      </c>
      <c r="H60" s="65" t="e">
        <f t="shared" si="16"/>
        <v>#REF!</v>
      </c>
      <c r="I60" s="65" t="e">
        <f t="shared" si="16"/>
        <v>#REF!</v>
      </c>
      <c r="J60" s="65" t="e">
        <f t="shared" si="16"/>
        <v>#REF!</v>
      </c>
      <c r="K60" s="65" t="e">
        <f t="shared" si="16"/>
        <v>#REF!</v>
      </c>
      <c r="L60" s="65" t="e">
        <f t="shared" si="16"/>
        <v>#REF!</v>
      </c>
      <c r="M60" s="65" t="e">
        <f t="shared" si="16"/>
        <v>#REF!</v>
      </c>
      <c r="N60" s="65" t="e">
        <f t="shared" si="16"/>
        <v>#REF!</v>
      </c>
    </row>
    <row r="61" spans="1:14" ht="12.75" customHeight="1" x14ac:dyDescent="0.25">
      <c r="A61" s="19"/>
      <c r="B61" s="19" t="s">
        <v>152</v>
      </c>
      <c r="C61" s="65" t="e">
        <f t="shared" si="6"/>
        <v>#REF!</v>
      </c>
      <c r="D61" s="65" t="e">
        <f t="shared" ref="D61:N61" si="17">D40-D19</f>
        <v>#REF!</v>
      </c>
      <c r="E61" s="65" t="e">
        <f t="shared" si="17"/>
        <v>#REF!</v>
      </c>
      <c r="F61" s="65" t="e">
        <f t="shared" si="17"/>
        <v>#REF!</v>
      </c>
      <c r="G61" s="65" t="e">
        <f t="shared" si="17"/>
        <v>#REF!</v>
      </c>
      <c r="H61" s="65" t="e">
        <f t="shared" si="17"/>
        <v>#REF!</v>
      </c>
      <c r="I61" s="65" t="e">
        <f t="shared" si="17"/>
        <v>#REF!</v>
      </c>
      <c r="J61" s="65" t="e">
        <f t="shared" si="17"/>
        <v>#REF!</v>
      </c>
      <c r="K61" s="65" t="e">
        <f t="shared" si="17"/>
        <v>#REF!</v>
      </c>
      <c r="L61" s="65" t="e">
        <f t="shared" si="17"/>
        <v>#REF!</v>
      </c>
      <c r="M61" s="65" t="e">
        <f t="shared" si="17"/>
        <v>#REF!</v>
      </c>
      <c r="N61" s="65" t="e">
        <f t="shared" si="17"/>
        <v>#REF!</v>
      </c>
    </row>
    <row r="62" spans="1:14" ht="12.75" customHeight="1" x14ac:dyDescent="0.25">
      <c r="A62" s="19"/>
      <c r="B62" s="19" t="s">
        <v>153</v>
      </c>
      <c r="C62" s="65" t="e">
        <f t="shared" si="6"/>
        <v>#REF!</v>
      </c>
      <c r="D62" s="65" t="e">
        <f t="shared" ref="D62:N62" si="18">D41-D20</f>
        <v>#REF!</v>
      </c>
      <c r="E62" s="65" t="e">
        <f t="shared" si="18"/>
        <v>#REF!</v>
      </c>
      <c r="F62" s="65" t="e">
        <f t="shared" si="18"/>
        <v>#REF!</v>
      </c>
      <c r="G62" s="65" t="e">
        <f t="shared" si="18"/>
        <v>#REF!</v>
      </c>
      <c r="H62" s="65" t="e">
        <f t="shared" si="18"/>
        <v>#REF!</v>
      </c>
      <c r="I62" s="65" t="e">
        <f t="shared" si="18"/>
        <v>#REF!</v>
      </c>
      <c r="J62" s="65" t="e">
        <f t="shared" si="18"/>
        <v>#REF!</v>
      </c>
      <c r="K62" s="65" t="e">
        <f t="shared" si="18"/>
        <v>#REF!</v>
      </c>
      <c r="L62" s="65" t="e">
        <f t="shared" si="18"/>
        <v>#REF!</v>
      </c>
      <c r="M62" s="65" t="e">
        <f t="shared" si="18"/>
        <v>#REF!</v>
      </c>
      <c r="N62" s="65" t="e">
        <f t="shared" si="18"/>
        <v>#REF!</v>
      </c>
    </row>
    <row r="63" spans="1:14" ht="12.75" customHeight="1" x14ac:dyDescent="0.25">
      <c r="A63" s="19" t="s">
        <v>137</v>
      </c>
      <c r="B63" s="19" t="s">
        <v>95</v>
      </c>
      <c r="C63" s="65" t="e">
        <f t="shared" si="6"/>
        <v>#REF!</v>
      </c>
      <c r="D63" s="65" t="e">
        <f t="shared" ref="D63:N63" si="19">D42-D21</f>
        <v>#REF!</v>
      </c>
      <c r="E63" s="65" t="e">
        <f t="shared" si="19"/>
        <v>#REF!</v>
      </c>
      <c r="F63" s="65" t="e">
        <f t="shared" si="19"/>
        <v>#REF!</v>
      </c>
      <c r="G63" s="65" t="e">
        <f t="shared" si="19"/>
        <v>#REF!</v>
      </c>
      <c r="H63" s="65" t="e">
        <f t="shared" si="19"/>
        <v>#REF!</v>
      </c>
      <c r="I63" s="65" t="e">
        <f t="shared" si="19"/>
        <v>#REF!</v>
      </c>
      <c r="J63" s="65" t="e">
        <f t="shared" si="19"/>
        <v>#REF!</v>
      </c>
      <c r="K63" s="65" t="e">
        <f t="shared" si="19"/>
        <v>#REF!</v>
      </c>
      <c r="L63" s="65" t="e">
        <f t="shared" si="19"/>
        <v>#REF!</v>
      </c>
      <c r="M63" s="65" t="e">
        <f t="shared" si="19"/>
        <v>#REF!</v>
      </c>
      <c r="N63" s="65" t="e">
        <f t="shared" si="19"/>
        <v>#REF!</v>
      </c>
    </row>
    <row r="64" spans="1:14" ht="12.75" customHeight="1" x14ac:dyDescent="0.25">
      <c r="A64" s="19"/>
      <c r="B64" s="19" t="s">
        <v>151</v>
      </c>
      <c r="C64" s="65" t="e">
        <f t="shared" si="6"/>
        <v>#REF!</v>
      </c>
      <c r="D64" s="65" t="e">
        <f t="shared" ref="D64:N64" si="20">D43-D22</f>
        <v>#REF!</v>
      </c>
      <c r="E64" s="65" t="e">
        <f t="shared" si="20"/>
        <v>#REF!</v>
      </c>
      <c r="F64" s="65" t="e">
        <f t="shared" si="20"/>
        <v>#REF!</v>
      </c>
      <c r="G64" s="65" t="e">
        <f t="shared" si="20"/>
        <v>#REF!</v>
      </c>
      <c r="H64" s="65" t="e">
        <f t="shared" si="20"/>
        <v>#REF!</v>
      </c>
      <c r="I64" s="65" t="e">
        <f t="shared" si="20"/>
        <v>#REF!</v>
      </c>
      <c r="J64" s="65" t="e">
        <f t="shared" si="20"/>
        <v>#REF!</v>
      </c>
      <c r="K64" s="65" t="e">
        <f t="shared" si="20"/>
        <v>#REF!</v>
      </c>
      <c r="L64" s="65" t="e">
        <f t="shared" si="20"/>
        <v>#REF!</v>
      </c>
      <c r="M64" s="65" t="e">
        <f t="shared" si="20"/>
        <v>#REF!</v>
      </c>
      <c r="N64" s="65" t="e">
        <f t="shared" si="20"/>
        <v>#REF!</v>
      </c>
    </row>
    <row r="65" spans="1:14" ht="12.75" customHeight="1" x14ac:dyDescent="0.25">
      <c r="A65" s="19"/>
      <c r="B65" s="19" t="s">
        <v>152</v>
      </c>
      <c r="C65" s="65" t="e">
        <f t="shared" si="6"/>
        <v>#REF!</v>
      </c>
      <c r="D65" s="65" t="e">
        <f t="shared" ref="D65:N65" si="21">D44-D23</f>
        <v>#REF!</v>
      </c>
      <c r="E65" s="65" t="e">
        <f t="shared" si="21"/>
        <v>#REF!</v>
      </c>
      <c r="F65" s="65" t="e">
        <f t="shared" si="21"/>
        <v>#REF!</v>
      </c>
      <c r="G65" s="65" t="e">
        <f t="shared" si="21"/>
        <v>#REF!</v>
      </c>
      <c r="H65" s="65" t="e">
        <f t="shared" si="21"/>
        <v>#REF!</v>
      </c>
      <c r="I65" s="65" t="e">
        <f t="shared" si="21"/>
        <v>#REF!</v>
      </c>
      <c r="J65" s="65" t="e">
        <f t="shared" si="21"/>
        <v>#REF!</v>
      </c>
      <c r="K65" s="65" t="e">
        <f t="shared" si="21"/>
        <v>#REF!</v>
      </c>
      <c r="L65" s="65" t="e">
        <f t="shared" si="21"/>
        <v>#REF!</v>
      </c>
      <c r="M65" s="65" t="e">
        <f t="shared" si="21"/>
        <v>#REF!</v>
      </c>
      <c r="N65" s="65" t="e">
        <f t="shared" si="21"/>
        <v>#REF!</v>
      </c>
    </row>
    <row r="66" spans="1:14" ht="12.75" customHeight="1" x14ac:dyDescent="0.25">
      <c r="B66" s="15" t="s">
        <v>153</v>
      </c>
      <c r="C66" s="65" t="e">
        <f t="shared" si="6"/>
        <v>#REF!</v>
      </c>
      <c r="D66" s="65" t="e">
        <f t="shared" ref="D66:N66" si="22">D45-D24</f>
        <v>#REF!</v>
      </c>
      <c r="E66" s="65" t="e">
        <f t="shared" si="22"/>
        <v>#REF!</v>
      </c>
      <c r="F66" s="65" t="e">
        <f t="shared" si="22"/>
        <v>#REF!</v>
      </c>
      <c r="G66" s="65" t="e">
        <f t="shared" si="22"/>
        <v>#REF!</v>
      </c>
      <c r="H66" s="65" t="e">
        <f t="shared" si="22"/>
        <v>#REF!</v>
      </c>
      <c r="I66" s="65" t="e">
        <f t="shared" si="22"/>
        <v>#REF!</v>
      </c>
      <c r="J66" s="65" t="e">
        <f t="shared" si="22"/>
        <v>#REF!</v>
      </c>
      <c r="K66" s="65" t="e">
        <f t="shared" si="22"/>
        <v>#REF!</v>
      </c>
      <c r="L66" s="65" t="e">
        <f t="shared" si="22"/>
        <v>#REF!</v>
      </c>
      <c r="M66" s="65" t="e">
        <f t="shared" si="22"/>
        <v>#REF!</v>
      </c>
      <c r="N66" s="65" t="e">
        <f t="shared" si="22"/>
        <v>#REF!</v>
      </c>
    </row>
    <row r="67" spans="1:14" ht="189.6" customHeight="1" x14ac:dyDescent="0.3">
      <c r="A67" s="233" t="s">
        <v>167</v>
      </c>
      <c r="B67" s="234"/>
      <c r="C67" s="234"/>
      <c r="D67" s="234"/>
      <c r="E67" s="234"/>
      <c r="F67" s="234"/>
      <c r="G67" s="234"/>
      <c r="H67" s="234"/>
      <c r="I67" s="234"/>
      <c r="J67" s="234"/>
      <c r="K67" s="69"/>
      <c r="L67" s="69"/>
      <c r="M67" s="69"/>
      <c r="N67" s="69"/>
    </row>
    <row r="68" spans="1:14" ht="24.6" customHeight="1" x14ac:dyDescent="0.3">
      <c r="A68" s="235" t="s">
        <v>168</v>
      </c>
      <c r="B68" s="236"/>
      <c r="C68" s="236"/>
      <c r="D68" s="236"/>
      <c r="E68" s="236"/>
      <c r="F68" s="236"/>
      <c r="G68" s="236"/>
      <c r="H68" s="236"/>
      <c r="I68" s="236"/>
      <c r="J68" s="236"/>
      <c r="K68" s="69"/>
      <c r="L68" s="69"/>
      <c r="M68" s="69"/>
      <c r="N68" s="69"/>
    </row>
    <row r="69" spans="1:14" ht="24.6" customHeight="1" x14ac:dyDescent="0.3">
      <c r="A69" s="235" t="s">
        <v>169</v>
      </c>
      <c r="B69" s="236"/>
      <c r="C69" s="236"/>
      <c r="D69" s="236"/>
      <c r="E69" s="236"/>
      <c r="F69" s="236"/>
      <c r="G69" s="236"/>
      <c r="H69" s="236"/>
      <c r="I69" s="236"/>
      <c r="J69" s="236"/>
      <c r="K69" s="69"/>
      <c r="L69" s="69"/>
      <c r="M69" s="69"/>
      <c r="N69" s="69"/>
    </row>
    <row r="70" spans="1:14" ht="28.2" customHeight="1" x14ac:dyDescent="0.3">
      <c r="A70" s="235"/>
      <c r="B70" s="236"/>
      <c r="C70" s="236"/>
      <c r="D70" s="236"/>
      <c r="E70" s="236"/>
      <c r="F70" s="236"/>
      <c r="G70" s="236"/>
      <c r="H70" s="236"/>
      <c r="I70" s="236"/>
      <c r="J70" s="236"/>
      <c r="K70" s="69"/>
      <c r="L70" s="69"/>
      <c r="M70" s="69"/>
      <c r="N70" s="69"/>
    </row>
    <row r="71" spans="1:14" ht="28.5" customHeight="1" x14ac:dyDescent="0.3">
      <c r="A71" s="44" t="s">
        <v>137</v>
      </c>
      <c r="B71" s="42"/>
      <c r="C71" s="25" t="s">
        <v>138</v>
      </c>
      <c r="D71" s="25" t="s">
        <v>139</v>
      </c>
      <c r="E71" s="25" t="s">
        <v>140</v>
      </c>
      <c r="F71" s="25" t="s">
        <v>141</v>
      </c>
      <c r="G71" s="25" t="s">
        <v>142</v>
      </c>
      <c r="H71" s="25" t="s">
        <v>143</v>
      </c>
      <c r="I71" s="25" t="s">
        <v>144</v>
      </c>
      <c r="J71" s="25" t="s">
        <v>145</v>
      </c>
      <c r="K71" s="25" t="s">
        <v>146</v>
      </c>
      <c r="L71" s="25" t="s">
        <v>147</v>
      </c>
      <c r="M71" s="25" t="s">
        <v>148</v>
      </c>
      <c r="N71" s="25" t="s">
        <v>149</v>
      </c>
    </row>
    <row r="72" spans="1:14" ht="12.75" customHeight="1" x14ac:dyDescent="0.25">
      <c r="A72" s="3" t="s">
        <v>150</v>
      </c>
      <c r="B72" s="27" t="s">
        <v>95</v>
      </c>
      <c r="C72" s="68" t="e">
        <f>(C51/C9)*100</f>
        <v>#REF!</v>
      </c>
      <c r="D72" s="68" t="e">
        <f t="shared" ref="D72:N72" si="23">(D51/D9)*100</f>
        <v>#REF!</v>
      </c>
      <c r="E72" s="68" t="e">
        <f t="shared" si="23"/>
        <v>#REF!</v>
      </c>
      <c r="F72" s="68" t="e">
        <f t="shared" si="23"/>
        <v>#REF!</v>
      </c>
      <c r="G72" s="68" t="e">
        <f t="shared" si="23"/>
        <v>#REF!</v>
      </c>
      <c r="H72" s="68" t="e">
        <f t="shared" si="23"/>
        <v>#REF!</v>
      </c>
      <c r="I72" s="68" t="e">
        <f t="shared" si="23"/>
        <v>#REF!</v>
      </c>
      <c r="J72" s="68" t="e">
        <f t="shared" si="23"/>
        <v>#REF!</v>
      </c>
      <c r="K72" s="68" t="e">
        <f t="shared" si="23"/>
        <v>#REF!</v>
      </c>
      <c r="L72" s="68" t="e">
        <f t="shared" si="23"/>
        <v>#REF!</v>
      </c>
      <c r="M72" s="68" t="e">
        <f t="shared" si="23"/>
        <v>#REF!</v>
      </c>
      <c r="N72" s="68" t="e">
        <f t="shared" si="23"/>
        <v>#REF!</v>
      </c>
    </row>
    <row r="73" spans="1:14" ht="12.75" customHeight="1" x14ac:dyDescent="0.25">
      <c r="A73" s="3"/>
      <c r="B73" s="27" t="s">
        <v>151</v>
      </c>
      <c r="C73" s="68" t="e">
        <f t="shared" ref="C73:N87" si="24">(C52/C10)*100</f>
        <v>#REF!</v>
      </c>
      <c r="D73" s="68" t="e">
        <f t="shared" si="24"/>
        <v>#REF!</v>
      </c>
      <c r="E73" s="68" t="e">
        <f t="shared" si="24"/>
        <v>#REF!</v>
      </c>
      <c r="F73" s="68" t="e">
        <f t="shared" si="24"/>
        <v>#REF!</v>
      </c>
      <c r="G73" s="68" t="e">
        <f t="shared" si="24"/>
        <v>#REF!</v>
      </c>
      <c r="H73" s="68" t="e">
        <f t="shared" si="24"/>
        <v>#REF!</v>
      </c>
      <c r="I73" s="68" t="e">
        <f t="shared" si="24"/>
        <v>#REF!</v>
      </c>
      <c r="J73" s="68" t="e">
        <f t="shared" si="24"/>
        <v>#REF!</v>
      </c>
      <c r="K73" s="68" t="e">
        <f t="shared" si="24"/>
        <v>#REF!</v>
      </c>
      <c r="L73" s="68" t="e">
        <f t="shared" si="24"/>
        <v>#REF!</v>
      </c>
      <c r="M73" s="68" t="e">
        <f t="shared" si="24"/>
        <v>#REF!</v>
      </c>
      <c r="N73" s="68" t="e">
        <f t="shared" si="24"/>
        <v>#REF!</v>
      </c>
    </row>
    <row r="74" spans="1:14" ht="12.75" customHeight="1" x14ac:dyDescent="0.25">
      <c r="A74" s="3"/>
      <c r="B74" s="27" t="s">
        <v>152</v>
      </c>
      <c r="C74" s="68" t="e">
        <f t="shared" si="24"/>
        <v>#REF!</v>
      </c>
      <c r="D74" s="68" t="e">
        <f t="shared" si="24"/>
        <v>#REF!</v>
      </c>
      <c r="E74" s="68" t="e">
        <f t="shared" si="24"/>
        <v>#REF!</v>
      </c>
      <c r="F74" s="68" t="e">
        <f t="shared" si="24"/>
        <v>#REF!</v>
      </c>
      <c r="G74" s="68" t="e">
        <f t="shared" si="24"/>
        <v>#REF!</v>
      </c>
      <c r="H74" s="68" t="e">
        <f t="shared" si="24"/>
        <v>#REF!</v>
      </c>
      <c r="I74" s="68" t="e">
        <f t="shared" si="24"/>
        <v>#REF!</v>
      </c>
      <c r="J74" s="68" t="e">
        <f t="shared" si="24"/>
        <v>#REF!</v>
      </c>
      <c r="K74" s="68" t="e">
        <f t="shared" si="24"/>
        <v>#REF!</v>
      </c>
      <c r="L74" s="68" t="e">
        <f t="shared" si="24"/>
        <v>#REF!</v>
      </c>
      <c r="M74" s="68" t="e">
        <f t="shared" si="24"/>
        <v>#REF!</v>
      </c>
      <c r="N74" s="68" t="e">
        <f t="shared" si="24"/>
        <v>#REF!</v>
      </c>
    </row>
    <row r="75" spans="1:14" ht="12.75" customHeight="1" x14ac:dyDescent="0.25">
      <c r="A75" s="3"/>
      <c r="B75" s="27" t="s">
        <v>153</v>
      </c>
      <c r="C75" s="68" t="e">
        <f t="shared" si="24"/>
        <v>#REF!</v>
      </c>
      <c r="D75" s="68" t="e">
        <f t="shared" si="24"/>
        <v>#REF!</v>
      </c>
      <c r="E75" s="68" t="e">
        <f t="shared" si="24"/>
        <v>#REF!</v>
      </c>
      <c r="F75" s="68" t="e">
        <f t="shared" si="24"/>
        <v>#REF!</v>
      </c>
      <c r="G75" s="68" t="e">
        <f t="shared" si="24"/>
        <v>#REF!</v>
      </c>
      <c r="H75" s="68" t="e">
        <f t="shared" si="24"/>
        <v>#REF!</v>
      </c>
      <c r="I75" s="68" t="e">
        <f t="shared" si="24"/>
        <v>#REF!</v>
      </c>
      <c r="J75" s="68" t="e">
        <f t="shared" si="24"/>
        <v>#REF!</v>
      </c>
      <c r="K75" s="68" t="e">
        <f t="shared" si="24"/>
        <v>#REF!</v>
      </c>
      <c r="L75" s="68" t="e">
        <f t="shared" si="24"/>
        <v>#REF!</v>
      </c>
      <c r="M75" s="68" t="e">
        <f t="shared" si="24"/>
        <v>#REF!</v>
      </c>
      <c r="N75" s="68" t="e">
        <f t="shared" si="24"/>
        <v>#REF!</v>
      </c>
    </row>
    <row r="76" spans="1:14" ht="12.75" customHeight="1" x14ac:dyDescent="0.25">
      <c r="A76" s="3" t="s">
        <v>154</v>
      </c>
      <c r="B76" s="27" t="s">
        <v>95</v>
      </c>
      <c r="C76" s="68" t="e">
        <f t="shared" si="24"/>
        <v>#REF!</v>
      </c>
      <c r="D76" s="68" t="e">
        <f t="shared" si="24"/>
        <v>#REF!</v>
      </c>
      <c r="E76" s="68" t="e">
        <f t="shared" si="24"/>
        <v>#REF!</v>
      </c>
      <c r="F76" s="68" t="e">
        <f t="shared" si="24"/>
        <v>#REF!</v>
      </c>
      <c r="G76" s="68" t="e">
        <f t="shared" si="24"/>
        <v>#REF!</v>
      </c>
      <c r="H76" s="68" t="e">
        <f t="shared" si="24"/>
        <v>#REF!</v>
      </c>
      <c r="I76" s="68" t="e">
        <f t="shared" si="24"/>
        <v>#REF!</v>
      </c>
      <c r="J76" s="68" t="e">
        <f t="shared" si="24"/>
        <v>#REF!</v>
      </c>
      <c r="K76" s="68" t="e">
        <f t="shared" si="24"/>
        <v>#REF!</v>
      </c>
      <c r="L76" s="68" t="e">
        <f t="shared" si="24"/>
        <v>#REF!</v>
      </c>
      <c r="M76" s="68" t="e">
        <f t="shared" si="24"/>
        <v>#REF!</v>
      </c>
      <c r="N76" s="68" t="e">
        <f t="shared" si="24"/>
        <v>#REF!</v>
      </c>
    </row>
    <row r="77" spans="1:14" ht="12.75" customHeight="1" x14ac:dyDescent="0.25">
      <c r="A77" s="3"/>
      <c r="B77" s="27" t="s">
        <v>151</v>
      </c>
      <c r="C77" s="68" t="e">
        <f t="shared" si="24"/>
        <v>#REF!</v>
      </c>
      <c r="D77" s="68" t="e">
        <f t="shared" si="24"/>
        <v>#REF!</v>
      </c>
      <c r="E77" s="68" t="e">
        <f t="shared" si="24"/>
        <v>#REF!</v>
      </c>
      <c r="F77" s="68" t="e">
        <f t="shared" si="24"/>
        <v>#REF!</v>
      </c>
      <c r="G77" s="68" t="e">
        <f t="shared" si="24"/>
        <v>#REF!</v>
      </c>
      <c r="H77" s="68" t="e">
        <f t="shared" si="24"/>
        <v>#REF!</v>
      </c>
      <c r="I77" s="68" t="e">
        <f t="shared" si="24"/>
        <v>#REF!</v>
      </c>
      <c r="J77" s="68" t="e">
        <f t="shared" si="24"/>
        <v>#REF!</v>
      </c>
      <c r="K77" s="68" t="e">
        <f t="shared" si="24"/>
        <v>#REF!</v>
      </c>
      <c r="L77" s="68" t="e">
        <f t="shared" si="24"/>
        <v>#REF!</v>
      </c>
      <c r="M77" s="68" t="e">
        <f t="shared" si="24"/>
        <v>#REF!</v>
      </c>
      <c r="N77" s="68" t="e">
        <f t="shared" si="24"/>
        <v>#REF!</v>
      </c>
    </row>
    <row r="78" spans="1:14" ht="12.75" customHeight="1" x14ac:dyDescent="0.25">
      <c r="A78" s="3"/>
      <c r="B78" s="27" t="s">
        <v>152</v>
      </c>
      <c r="C78" s="68" t="e">
        <f t="shared" si="24"/>
        <v>#REF!</v>
      </c>
      <c r="D78" s="68" t="e">
        <f t="shared" si="24"/>
        <v>#REF!</v>
      </c>
      <c r="E78" s="68" t="e">
        <f t="shared" si="24"/>
        <v>#REF!</v>
      </c>
      <c r="F78" s="68" t="e">
        <f t="shared" si="24"/>
        <v>#REF!</v>
      </c>
      <c r="G78" s="68" t="e">
        <f t="shared" si="24"/>
        <v>#REF!</v>
      </c>
      <c r="H78" s="68" t="e">
        <f t="shared" si="24"/>
        <v>#REF!</v>
      </c>
      <c r="I78" s="68" t="e">
        <f t="shared" si="24"/>
        <v>#REF!</v>
      </c>
      <c r="J78" s="68" t="e">
        <f t="shared" si="24"/>
        <v>#REF!</v>
      </c>
      <c r="K78" s="68" t="e">
        <f t="shared" si="24"/>
        <v>#REF!</v>
      </c>
      <c r="L78" s="68" t="e">
        <f t="shared" si="24"/>
        <v>#REF!</v>
      </c>
      <c r="M78" s="68" t="e">
        <f t="shared" si="24"/>
        <v>#REF!</v>
      </c>
      <c r="N78" s="68" t="e">
        <f t="shared" si="24"/>
        <v>#REF!</v>
      </c>
    </row>
    <row r="79" spans="1:14" ht="12.75" customHeight="1" x14ac:dyDescent="0.25">
      <c r="A79" s="3"/>
      <c r="B79" s="27" t="s">
        <v>153</v>
      </c>
      <c r="C79" s="68" t="e">
        <f t="shared" si="24"/>
        <v>#REF!</v>
      </c>
      <c r="D79" s="68" t="e">
        <f t="shared" si="24"/>
        <v>#REF!</v>
      </c>
      <c r="E79" s="68" t="e">
        <f t="shared" si="24"/>
        <v>#REF!</v>
      </c>
      <c r="F79" s="68" t="e">
        <f t="shared" si="24"/>
        <v>#REF!</v>
      </c>
      <c r="G79" s="68" t="e">
        <f t="shared" si="24"/>
        <v>#REF!</v>
      </c>
      <c r="H79" s="68" t="e">
        <f t="shared" si="24"/>
        <v>#REF!</v>
      </c>
      <c r="I79" s="68" t="e">
        <f t="shared" si="24"/>
        <v>#REF!</v>
      </c>
      <c r="J79" s="68" t="e">
        <f t="shared" si="24"/>
        <v>#REF!</v>
      </c>
      <c r="K79" s="68" t="e">
        <f t="shared" si="24"/>
        <v>#REF!</v>
      </c>
      <c r="L79" s="68" t="e">
        <f t="shared" si="24"/>
        <v>#REF!</v>
      </c>
      <c r="M79" s="68" t="e">
        <f t="shared" si="24"/>
        <v>#REF!</v>
      </c>
      <c r="N79" s="68" t="e">
        <f t="shared" si="24"/>
        <v>#REF!</v>
      </c>
    </row>
    <row r="80" spans="1:14" ht="12.75" customHeight="1" x14ac:dyDescent="0.25">
      <c r="A80" s="3" t="s">
        <v>155</v>
      </c>
      <c r="B80" s="27" t="s">
        <v>95</v>
      </c>
      <c r="C80" s="68" t="e">
        <f t="shared" si="24"/>
        <v>#REF!</v>
      </c>
      <c r="D80" s="68" t="e">
        <f t="shared" si="24"/>
        <v>#REF!</v>
      </c>
      <c r="E80" s="68" t="e">
        <f t="shared" si="24"/>
        <v>#REF!</v>
      </c>
      <c r="F80" s="68" t="e">
        <f t="shared" si="24"/>
        <v>#REF!</v>
      </c>
      <c r="G80" s="68" t="e">
        <f t="shared" si="24"/>
        <v>#REF!</v>
      </c>
      <c r="H80" s="68" t="e">
        <f t="shared" si="24"/>
        <v>#REF!</v>
      </c>
      <c r="I80" s="68" t="e">
        <f t="shared" si="24"/>
        <v>#REF!</v>
      </c>
      <c r="J80" s="68" t="e">
        <f t="shared" si="24"/>
        <v>#REF!</v>
      </c>
      <c r="K80" s="68" t="e">
        <f t="shared" si="24"/>
        <v>#REF!</v>
      </c>
      <c r="L80" s="68" t="e">
        <f t="shared" si="24"/>
        <v>#REF!</v>
      </c>
      <c r="M80" s="68" t="e">
        <f t="shared" si="24"/>
        <v>#REF!</v>
      </c>
      <c r="N80" s="68" t="e">
        <f t="shared" si="24"/>
        <v>#REF!</v>
      </c>
    </row>
    <row r="81" spans="1:14" ht="12.75" customHeight="1" x14ac:dyDescent="0.25">
      <c r="A81" s="3"/>
      <c r="B81" s="27" t="s">
        <v>151</v>
      </c>
      <c r="C81" s="68" t="e">
        <f t="shared" si="24"/>
        <v>#REF!</v>
      </c>
      <c r="D81" s="68" t="e">
        <f t="shared" si="24"/>
        <v>#REF!</v>
      </c>
      <c r="E81" s="68" t="e">
        <f t="shared" si="24"/>
        <v>#REF!</v>
      </c>
      <c r="F81" s="68" t="e">
        <f t="shared" si="24"/>
        <v>#REF!</v>
      </c>
      <c r="G81" s="68" t="e">
        <f t="shared" si="24"/>
        <v>#REF!</v>
      </c>
      <c r="H81" s="68" t="e">
        <f t="shared" si="24"/>
        <v>#REF!</v>
      </c>
      <c r="I81" s="68" t="e">
        <f t="shared" si="24"/>
        <v>#REF!</v>
      </c>
      <c r="J81" s="68" t="e">
        <f t="shared" si="24"/>
        <v>#REF!</v>
      </c>
      <c r="K81" s="68" t="e">
        <f t="shared" si="24"/>
        <v>#REF!</v>
      </c>
      <c r="L81" s="68" t="e">
        <f t="shared" si="24"/>
        <v>#REF!</v>
      </c>
      <c r="M81" s="68" t="e">
        <f t="shared" si="24"/>
        <v>#REF!</v>
      </c>
      <c r="N81" s="68" t="e">
        <f t="shared" si="24"/>
        <v>#REF!</v>
      </c>
    </row>
    <row r="82" spans="1:14" ht="12.75" customHeight="1" x14ac:dyDescent="0.25">
      <c r="A82" s="3"/>
      <c r="B82" s="27" t="s">
        <v>152</v>
      </c>
      <c r="C82" s="68" t="e">
        <f t="shared" si="24"/>
        <v>#REF!</v>
      </c>
      <c r="D82" s="68" t="e">
        <f t="shared" si="24"/>
        <v>#REF!</v>
      </c>
      <c r="E82" s="68" t="e">
        <f t="shared" si="24"/>
        <v>#REF!</v>
      </c>
      <c r="F82" s="68" t="e">
        <f t="shared" si="24"/>
        <v>#REF!</v>
      </c>
      <c r="G82" s="68" t="e">
        <f t="shared" si="24"/>
        <v>#REF!</v>
      </c>
      <c r="H82" s="68" t="e">
        <f t="shared" si="24"/>
        <v>#REF!</v>
      </c>
      <c r="I82" s="68" t="e">
        <f t="shared" si="24"/>
        <v>#REF!</v>
      </c>
      <c r="J82" s="68" t="e">
        <f t="shared" si="24"/>
        <v>#REF!</v>
      </c>
      <c r="K82" s="68" t="e">
        <f t="shared" si="24"/>
        <v>#REF!</v>
      </c>
      <c r="L82" s="68" t="e">
        <f t="shared" si="24"/>
        <v>#REF!</v>
      </c>
      <c r="M82" s="68" t="e">
        <f t="shared" si="24"/>
        <v>#REF!</v>
      </c>
      <c r="N82" s="68" t="e">
        <f t="shared" si="24"/>
        <v>#REF!</v>
      </c>
    </row>
    <row r="83" spans="1:14" ht="12.75" customHeight="1" x14ac:dyDescent="0.25">
      <c r="A83" s="3"/>
      <c r="B83" s="27" t="s">
        <v>153</v>
      </c>
      <c r="C83" s="68" t="e">
        <f t="shared" si="24"/>
        <v>#REF!</v>
      </c>
      <c r="D83" s="68" t="e">
        <f t="shared" si="24"/>
        <v>#REF!</v>
      </c>
      <c r="E83" s="68" t="e">
        <f t="shared" si="24"/>
        <v>#REF!</v>
      </c>
      <c r="F83" s="68" t="e">
        <f t="shared" si="24"/>
        <v>#REF!</v>
      </c>
      <c r="G83" s="68" t="e">
        <f t="shared" si="24"/>
        <v>#REF!</v>
      </c>
      <c r="H83" s="68" t="e">
        <f t="shared" si="24"/>
        <v>#REF!</v>
      </c>
      <c r="I83" s="68" t="e">
        <f t="shared" si="24"/>
        <v>#REF!</v>
      </c>
      <c r="J83" s="68" t="e">
        <f t="shared" si="24"/>
        <v>#REF!</v>
      </c>
      <c r="K83" s="68" t="e">
        <f t="shared" si="24"/>
        <v>#REF!</v>
      </c>
      <c r="L83" s="68" t="e">
        <f t="shared" si="24"/>
        <v>#REF!</v>
      </c>
      <c r="M83" s="68" t="e">
        <f t="shared" si="24"/>
        <v>#REF!</v>
      </c>
      <c r="N83" s="68" t="e">
        <f t="shared" si="24"/>
        <v>#REF!</v>
      </c>
    </row>
    <row r="84" spans="1:14" ht="12.75" customHeight="1" x14ac:dyDescent="0.25">
      <c r="A84" s="3" t="s">
        <v>137</v>
      </c>
      <c r="B84" s="27" t="s">
        <v>95</v>
      </c>
      <c r="C84" s="68" t="e">
        <f t="shared" si="24"/>
        <v>#REF!</v>
      </c>
      <c r="D84" s="68" t="e">
        <f t="shared" si="24"/>
        <v>#REF!</v>
      </c>
      <c r="E84" s="68" t="e">
        <f t="shared" si="24"/>
        <v>#REF!</v>
      </c>
      <c r="F84" s="68" t="e">
        <f t="shared" si="24"/>
        <v>#REF!</v>
      </c>
      <c r="G84" s="68" t="e">
        <f t="shared" si="24"/>
        <v>#REF!</v>
      </c>
      <c r="H84" s="68" t="e">
        <f t="shared" si="24"/>
        <v>#REF!</v>
      </c>
      <c r="I84" s="68" t="e">
        <f t="shared" si="24"/>
        <v>#REF!</v>
      </c>
      <c r="J84" s="68" t="e">
        <f t="shared" si="24"/>
        <v>#REF!</v>
      </c>
      <c r="K84" s="68" t="e">
        <f t="shared" si="24"/>
        <v>#REF!</v>
      </c>
      <c r="L84" s="68" t="e">
        <f t="shared" si="24"/>
        <v>#REF!</v>
      </c>
      <c r="M84" s="68" t="e">
        <f t="shared" si="24"/>
        <v>#REF!</v>
      </c>
      <c r="N84" s="68" t="e">
        <f t="shared" si="24"/>
        <v>#REF!</v>
      </c>
    </row>
    <row r="85" spans="1:14" ht="12.75" customHeight="1" x14ac:dyDescent="0.25">
      <c r="A85" s="3"/>
      <c r="B85" s="27" t="s">
        <v>151</v>
      </c>
      <c r="C85" s="68" t="e">
        <f t="shared" si="24"/>
        <v>#REF!</v>
      </c>
      <c r="D85" s="68" t="e">
        <f t="shared" si="24"/>
        <v>#REF!</v>
      </c>
      <c r="E85" s="68" t="e">
        <f t="shared" si="24"/>
        <v>#REF!</v>
      </c>
      <c r="F85" s="68" t="e">
        <f t="shared" si="24"/>
        <v>#REF!</v>
      </c>
      <c r="G85" s="68" t="e">
        <f t="shared" si="24"/>
        <v>#REF!</v>
      </c>
      <c r="H85" s="68" t="e">
        <f t="shared" si="24"/>
        <v>#REF!</v>
      </c>
      <c r="I85" s="68" t="e">
        <f t="shared" si="24"/>
        <v>#REF!</v>
      </c>
      <c r="J85" s="68" t="e">
        <f t="shared" si="24"/>
        <v>#REF!</v>
      </c>
      <c r="K85" s="68" t="e">
        <f t="shared" si="24"/>
        <v>#REF!</v>
      </c>
      <c r="L85" s="68" t="e">
        <f t="shared" si="24"/>
        <v>#REF!</v>
      </c>
      <c r="M85" s="68" t="e">
        <f t="shared" si="24"/>
        <v>#REF!</v>
      </c>
      <c r="N85" s="68" t="e">
        <f t="shared" si="24"/>
        <v>#REF!</v>
      </c>
    </row>
    <row r="86" spans="1:14" ht="12.75" customHeight="1" x14ac:dyDescent="0.25">
      <c r="A86" s="3"/>
      <c r="B86" s="6" t="s">
        <v>152</v>
      </c>
      <c r="C86" s="68" t="e">
        <f t="shared" si="24"/>
        <v>#REF!</v>
      </c>
      <c r="D86" s="68" t="e">
        <f t="shared" si="24"/>
        <v>#REF!</v>
      </c>
      <c r="E86" s="68" t="e">
        <f t="shared" si="24"/>
        <v>#REF!</v>
      </c>
      <c r="F86" s="68" t="e">
        <f t="shared" si="24"/>
        <v>#REF!</v>
      </c>
      <c r="G86" s="68" t="e">
        <f t="shared" si="24"/>
        <v>#REF!</v>
      </c>
      <c r="H86" s="68" t="e">
        <f t="shared" si="24"/>
        <v>#REF!</v>
      </c>
      <c r="I86" s="68" t="e">
        <f t="shared" si="24"/>
        <v>#REF!</v>
      </c>
      <c r="J86" s="68" t="e">
        <f t="shared" si="24"/>
        <v>#REF!</v>
      </c>
      <c r="K86" s="68" t="e">
        <f t="shared" si="24"/>
        <v>#REF!</v>
      </c>
      <c r="L86" s="68" t="e">
        <f t="shared" si="24"/>
        <v>#REF!</v>
      </c>
      <c r="M86" s="68" t="e">
        <f t="shared" si="24"/>
        <v>#REF!</v>
      </c>
      <c r="N86" s="68" t="e">
        <f t="shared" si="24"/>
        <v>#REF!</v>
      </c>
    </row>
    <row r="87" spans="1:14" ht="12.75" customHeight="1" x14ac:dyDescent="0.25">
      <c r="A87" s="3"/>
      <c r="B87" s="6" t="s">
        <v>153</v>
      </c>
      <c r="C87" s="68" t="e">
        <f t="shared" si="24"/>
        <v>#REF!</v>
      </c>
      <c r="D87" s="68" t="e">
        <f t="shared" si="24"/>
        <v>#REF!</v>
      </c>
      <c r="E87" s="68" t="e">
        <f t="shared" si="24"/>
        <v>#REF!</v>
      </c>
      <c r="F87" s="68" t="e">
        <f t="shared" si="24"/>
        <v>#REF!</v>
      </c>
      <c r="G87" s="68" t="e">
        <f t="shared" si="24"/>
        <v>#REF!</v>
      </c>
      <c r="H87" s="68" t="e">
        <f t="shared" si="24"/>
        <v>#REF!</v>
      </c>
      <c r="I87" s="68" t="e">
        <f t="shared" si="24"/>
        <v>#REF!</v>
      </c>
      <c r="J87" s="68" t="e">
        <f t="shared" si="24"/>
        <v>#REF!</v>
      </c>
      <c r="K87" s="68" t="e">
        <f t="shared" si="24"/>
        <v>#REF!</v>
      </c>
      <c r="L87" s="68" t="e">
        <f t="shared" si="24"/>
        <v>#REF!</v>
      </c>
      <c r="M87" s="68" t="e">
        <f t="shared" si="24"/>
        <v>#REF!</v>
      </c>
      <c r="N87" s="68" t="e">
        <f t="shared" si="24"/>
        <v>#REF!</v>
      </c>
    </row>
    <row r="88" spans="1:14" ht="12.75" customHeight="1" x14ac:dyDescent="0.25"/>
    <row r="89" spans="1:14" ht="12.75" customHeight="1" x14ac:dyDescent="0.25"/>
    <row r="90" spans="1:14" ht="12.75" customHeight="1" x14ac:dyDescent="0.25"/>
    <row r="91" spans="1:14" ht="12.75" customHeight="1" x14ac:dyDescent="0.25"/>
    <row r="92" spans="1:14" ht="12.75" customHeight="1" x14ac:dyDescent="0.25"/>
    <row r="93" spans="1:14" ht="12.75" customHeight="1" x14ac:dyDescent="0.25"/>
    <row r="94" spans="1:14" ht="12.75" customHeight="1" x14ac:dyDescent="0.25"/>
    <row r="95" spans="1:14" ht="12.75" customHeight="1" x14ac:dyDescent="0.25"/>
    <row r="96" spans="1:14"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spans="1:13" ht="12.75" customHeight="1" x14ac:dyDescent="0.25"/>
    <row r="114" spans="1:13" ht="12.75" customHeight="1" x14ac:dyDescent="0.25"/>
    <row r="115" spans="1:13" ht="12.75" customHeight="1" x14ac:dyDescent="0.25"/>
    <row r="116" spans="1:13" ht="12.75" customHeight="1" x14ac:dyDescent="0.25"/>
    <row r="117" spans="1:13" ht="12.75" customHeight="1" x14ac:dyDescent="0.25"/>
    <row r="118" spans="1:13" ht="12.75" customHeight="1" x14ac:dyDescent="0.25"/>
    <row r="119" spans="1:13" ht="12.75" customHeight="1" x14ac:dyDescent="0.25"/>
    <row r="120" spans="1:13" ht="12.75" customHeight="1" x14ac:dyDescent="0.25">
      <c r="A120" s="1" t="s">
        <v>170</v>
      </c>
      <c r="B120" s="2" t="s">
        <v>138</v>
      </c>
      <c r="C120" s="2" t="s">
        <v>139</v>
      </c>
      <c r="D120" s="2" t="s">
        <v>140</v>
      </c>
      <c r="E120" s="2" t="s">
        <v>141</v>
      </c>
      <c r="F120" s="2" t="s">
        <v>142</v>
      </c>
      <c r="G120" s="2" t="s">
        <v>143</v>
      </c>
      <c r="H120" s="2" t="s">
        <v>144</v>
      </c>
      <c r="I120" s="2" t="s">
        <v>145</v>
      </c>
      <c r="J120" s="2" t="s">
        <v>146</v>
      </c>
      <c r="K120" s="2" t="s">
        <v>147</v>
      </c>
      <c r="L120" s="2" t="s">
        <v>148</v>
      </c>
      <c r="M120" s="2" t="s">
        <v>149</v>
      </c>
    </row>
    <row r="121" spans="1:13" ht="12.75" customHeight="1" x14ac:dyDescent="0.25">
      <c r="A121" s="7" t="s">
        <v>171</v>
      </c>
      <c r="B121" s="14" t="e">
        <f>EBIT!C7-EBIT!C36</f>
        <v>#REF!</v>
      </c>
      <c r="C121" s="14" t="e">
        <f>EBIT!D7-EBIT!D36</f>
        <v>#REF!</v>
      </c>
      <c r="D121" s="14" t="e">
        <f>EBIT!E7-EBIT!E36</f>
        <v>#REF!</v>
      </c>
      <c r="E121" s="14" t="e">
        <f>EBIT!F7-EBIT!F36</f>
        <v>#REF!</v>
      </c>
      <c r="F121" s="14" t="e">
        <f>EBIT!G7-EBIT!G36</f>
        <v>#REF!</v>
      </c>
      <c r="G121" s="14" t="e">
        <f>EBIT!H7-EBIT!H36</f>
        <v>#REF!</v>
      </c>
      <c r="H121" s="14" t="e">
        <f>EBIT!I7-EBIT!I36</f>
        <v>#REF!</v>
      </c>
      <c r="I121" s="14" t="e">
        <f>EBIT!J7-EBIT!J36</f>
        <v>#REF!</v>
      </c>
      <c r="J121" s="14" t="e">
        <f>EBIT!K7-EBIT!K36</f>
        <v>#REF!</v>
      </c>
      <c r="K121" s="14" t="e">
        <f>EBIT!L7-EBIT!L36</f>
        <v>#REF!</v>
      </c>
      <c r="L121" s="14" t="e">
        <f>EBIT!M7-EBIT!M36</f>
        <v>#REF!</v>
      </c>
      <c r="M121" s="14" t="e">
        <f>EBIT!N7-EBIT!N36</f>
        <v>#REF!</v>
      </c>
    </row>
    <row r="122" spans="1:13" ht="12.75" customHeight="1" x14ac:dyDescent="0.25">
      <c r="A122" s="7" t="s">
        <v>172</v>
      </c>
      <c r="B122" s="14" t="e">
        <f>EBIT!C8-EBIT!C37</f>
        <v>#REF!</v>
      </c>
      <c r="C122" s="14" t="e">
        <f>EBIT!D8-EBIT!D37</f>
        <v>#REF!</v>
      </c>
      <c r="D122" s="14" t="e">
        <f>EBIT!E8-EBIT!E37</f>
        <v>#REF!</v>
      </c>
      <c r="E122" s="14" t="e">
        <f>EBIT!F8-EBIT!F37</f>
        <v>#REF!</v>
      </c>
      <c r="F122" s="14" t="e">
        <f>EBIT!G8-EBIT!G37</f>
        <v>#REF!</v>
      </c>
      <c r="G122" s="14" t="e">
        <f>EBIT!H8-EBIT!H37</f>
        <v>#REF!</v>
      </c>
      <c r="H122" s="14" t="e">
        <f>EBIT!I8-EBIT!I37</f>
        <v>#REF!</v>
      </c>
      <c r="I122" s="14" t="e">
        <f>EBIT!J8-EBIT!J37</f>
        <v>#REF!</v>
      </c>
      <c r="J122" s="14" t="e">
        <f>EBIT!K8-EBIT!K37</f>
        <v>#REF!</v>
      </c>
      <c r="K122" s="14" t="e">
        <f>EBIT!L8-EBIT!L37</f>
        <v>#REF!</v>
      </c>
      <c r="L122" s="14" t="e">
        <f>EBIT!M8-EBIT!M37</f>
        <v>#REF!</v>
      </c>
      <c r="M122" s="14" t="e">
        <f>EBIT!N8-EBIT!N37</f>
        <v>#REF!</v>
      </c>
    </row>
    <row r="123" spans="1:13" ht="12.75" customHeight="1" x14ac:dyDescent="0.25">
      <c r="A123" s="7" t="s">
        <v>173</v>
      </c>
      <c r="B123" s="14" t="e">
        <f>EBIT!C9-EBIT!C38</f>
        <v>#REF!</v>
      </c>
      <c r="C123" s="14" t="e">
        <f>EBIT!D9-EBIT!D38</f>
        <v>#REF!</v>
      </c>
      <c r="D123" s="14" t="e">
        <f>EBIT!E9-EBIT!E38</f>
        <v>#REF!</v>
      </c>
      <c r="E123" s="14" t="e">
        <f>EBIT!F9-EBIT!F38</f>
        <v>#REF!</v>
      </c>
      <c r="F123" s="14" t="e">
        <f>EBIT!G9-EBIT!G38</f>
        <v>#REF!</v>
      </c>
      <c r="G123" s="14" t="e">
        <f>EBIT!H9-EBIT!H38</f>
        <v>#REF!</v>
      </c>
      <c r="H123" s="14" t="e">
        <f>EBIT!I9-EBIT!I38</f>
        <v>#REF!</v>
      </c>
      <c r="I123" s="14" t="e">
        <f>EBIT!J9-EBIT!J38</f>
        <v>#REF!</v>
      </c>
      <c r="J123" s="14" t="e">
        <f>EBIT!K9-EBIT!K38</f>
        <v>#REF!</v>
      </c>
      <c r="K123" s="14" t="e">
        <f>EBIT!L9-EBIT!L38</f>
        <v>#REF!</v>
      </c>
      <c r="L123" s="14" t="e">
        <f>EBIT!M9-EBIT!M38</f>
        <v>#REF!</v>
      </c>
      <c r="M123" s="14" t="e">
        <f>EBIT!N9-EBIT!N38</f>
        <v>#REF!</v>
      </c>
    </row>
    <row r="124" spans="1:13" ht="12.75" customHeight="1" thickBot="1" x14ac:dyDescent="0.3">
      <c r="A124" s="8" t="s">
        <v>95</v>
      </c>
      <c r="B124" s="14" t="e">
        <f>EBIT!C39-EBIT!C10</f>
        <v>#REF!</v>
      </c>
      <c r="C124" s="14" t="e">
        <f>EBIT!D39-EBIT!D10</f>
        <v>#REF!</v>
      </c>
      <c r="D124" s="14" t="e">
        <f>EBIT!E39-EBIT!E10</f>
        <v>#REF!</v>
      </c>
      <c r="E124" s="14" t="e">
        <f>EBIT!F39-EBIT!F10</f>
        <v>#REF!</v>
      </c>
      <c r="F124" s="14" t="e">
        <f>EBIT!G39-EBIT!G10</f>
        <v>#REF!</v>
      </c>
      <c r="G124" s="14" t="e">
        <f>EBIT!H39-EBIT!H10</f>
        <v>#REF!</v>
      </c>
      <c r="H124" s="14" t="e">
        <f>EBIT!I39-EBIT!I10</f>
        <v>#REF!</v>
      </c>
      <c r="I124" s="14" t="e">
        <f>EBIT!J39-EBIT!J10</f>
        <v>#REF!</v>
      </c>
      <c r="J124" s="14" t="e">
        <f>EBIT!K39-EBIT!K10</f>
        <v>#REF!</v>
      </c>
      <c r="K124" s="14" t="e">
        <f>EBIT!L39-EBIT!L10</f>
        <v>#REF!</v>
      </c>
      <c r="L124" s="14" t="e">
        <f>EBIT!M39-EBIT!M10</f>
        <v>#REF!</v>
      </c>
      <c r="M124" s="14" t="e">
        <f>EBIT!N39-EBIT!N10</f>
        <v>#REF!</v>
      </c>
    </row>
    <row r="125" spans="1:13" ht="12.75" customHeight="1" thickTop="1" thickBot="1" x14ac:dyDescent="0.3">
      <c r="A125" s="38" t="s">
        <v>174</v>
      </c>
      <c r="B125" s="39" t="e">
        <f>EBIT!C11-EBIT!C40</f>
        <v>#REF!</v>
      </c>
      <c r="C125" s="39" t="e">
        <f>EBIT!D11-EBIT!D40</f>
        <v>#REF!</v>
      </c>
      <c r="D125" s="39" t="e">
        <f>EBIT!E11-EBIT!E40</f>
        <v>#REF!</v>
      </c>
      <c r="E125" s="39" t="e">
        <f>EBIT!F11-EBIT!F40</f>
        <v>#REF!</v>
      </c>
      <c r="F125" s="39" t="e">
        <f>EBIT!G11-EBIT!G40</f>
        <v>#REF!</v>
      </c>
      <c r="G125" s="39" t="e">
        <f>EBIT!H11-EBIT!H40</f>
        <v>#REF!</v>
      </c>
      <c r="H125" s="39" t="e">
        <f>EBIT!I11-EBIT!I40</f>
        <v>#REF!</v>
      </c>
      <c r="I125" s="39" t="e">
        <f>EBIT!J11-EBIT!J40</f>
        <v>#REF!</v>
      </c>
      <c r="J125" s="39" t="e">
        <f>EBIT!K11-EBIT!K40</f>
        <v>#REF!</v>
      </c>
      <c r="K125" s="39" t="e">
        <f>EBIT!L11-EBIT!L40</f>
        <v>#REF!</v>
      </c>
      <c r="L125" s="39" t="e">
        <f>EBIT!M11-EBIT!M40</f>
        <v>#REF!</v>
      </c>
      <c r="M125" s="39" t="e">
        <f>EBIT!N11-EBIT!N40</f>
        <v>#REF!</v>
      </c>
    </row>
    <row r="126" spans="1:13" ht="12.75" customHeight="1" thickTop="1" x14ac:dyDescent="0.25">
      <c r="B126" s="14"/>
    </row>
    <row r="127" spans="1:13" ht="12.75" customHeight="1" x14ac:dyDescent="0.25"/>
    <row r="128" spans="1:13"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row r="1010" ht="12.75" customHeight="1" x14ac:dyDescent="0.25"/>
  </sheetData>
  <mergeCells count="13">
    <mergeCell ref="A68:J68"/>
    <mergeCell ref="A69:J69"/>
    <mergeCell ref="A70:J70"/>
    <mergeCell ref="A26:K26"/>
    <mergeCell ref="A28:XFD28"/>
    <mergeCell ref="A46:J46"/>
    <mergeCell ref="A47:J47"/>
    <mergeCell ref="A48:J48"/>
    <mergeCell ref="A1:E1"/>
    <mergeCell ref="A2:K2"/>
    <mergeCell ref="A4:J4"/>
    <mergeCell ref="A6:XFD6"/>
    <mergeCell ref="A67:J67"/>
  </mergeCells>
  <conditionalFormatting sqref="C72:N87">
    <cfRule type="cellIs" dxfId="0" priority="1" operator="greaterThan">
      <formula>5</formula>
    </cfRule>
  </conditionalFormatting>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showGridLines="0" zoomScale="70" zoomScaleNormal="70" workbookViewId="0">
      <selection activeCell="N54" sqref="N54"/>
    </sheetView>
  </sheetViews>
  <sheetFormatPr defaultColWidth="14.44140625" defaultRowHeight="15" customHeight="1" x14ac:dyDescent="0.3"/>
  <cols>
    <col min="1" max="1" width="68.6640625" style="13" customWidth="1"/>
    <col min="2" max="2" width="15.44140625" style="13" customWidth="1"/>
    <col min="3" max="14" width="14" style="13" bestFit="1" customWidth="1"/>
    <col min="15" max="26" width="8.6640625" style="13" customWidth="1"/>
    <col min="27" max="16384" width="14.44140625" style="13"/>
  </cols>
  <sheetData>
    <row r="1" spans="1:26" s="28" customFormat="1" ht="28.2" customHeight="1" x14ac:dyDescent="0.3">
      <c r="A1" s="232" t="s">
        <v>175</v>
      </c>
      <c r="B1" s="232"/>
      <c r="C1" s="232"/>
      <c r="D1" s="232"/>
      <c r="E1" s="232"/>
      <c r="F1" s="232"/>
      <c r="G1" s="232"/>
      <c r="H1" s="232"/>
      <c r="I1" s="232"/>
      <c r="J1" s="232"/>
      <c r="K1" s="232"/>
    </row>
    <row r="2" spans="1:26" s="28" customFormat="1" ht="37.200000000000003" customHeight="1" x14ac:dyDescent="0.3">
      <c r="A2" s="232"/>
      <c r="B2" s="232"/>
      <c r="C2" s="232"/>
      <c r="D2" s="232"/>
      <c r="E2" s="232"/>
      <c r="F2" s="232"/>
      <c r="G2" s="232"/>
      <c r="H2" s="232"/>
      <c r="I2" s="232"/>
      <c r="J2" s="232"/>
      <c r="K2" s="232"/>
    </row>
    <row r="3" spans="1:26" s="29" customFormat="1" ht="13.5" customHeight="1" x14ac:dyDescent="0.3">
      <c r="A3" s="24" t="s">
        <v>176</v>
      </c>
      <c r="B3" s="24"/>
      <c r="C3" s="36"/>
      <c r="D3" s="36"/>
      <c r="E3" s="36"/>
      <c r="F3" s="36"/>
      <c r="G3" s="17"/>
      <c r="H3" s="17"/>
      <c r="I3" s="17"/>
      <c r="J3" s="17"/>
      <c r="K3" s="17"/>
      <c r="L3" s="17"/>
      <c r="M3" s="17"/>
      <c r="N3" s="17"/>
      <c r="O3" s="17"/>
      <c r="P3" s="17"/>
      <c r="Q3" s="17"/>
      <c r="R3" s="17"/>
      <c r="S3" s="17"/>
      <c r="T3" s="17"/>
      <c r="U3" s="17"/>
      <c r="V3" s="17"/>
      <c r="W3" s="17"/>
      <c r="X3" s="17"/>
      <c r="Y3" s="17"/>
      <c r="Z3" s="17"/>
    </row>
    <row r="4" spans="1:26" s="29" customFormat="1" ht="13.5" customHeight="1" x14ac:dyDescent="0.3">
      <c r="A4" s="17" t="s">
        <v>177</v>
      </c>
      <c r="B4" s="17"/>
      <c r="C4" s="36"/>
      <c r="D4" s="36"/>
      <c r="E4" s="36"/>
      <c r="F4" s="36"/>
      <c r="G4" s="17"/>
      <c r="H4" s="17"/>
      <c r="I4" s="17"/>
      <c r="J4" s="17"/>
      <c r="K4" s="17"/>
      <c r="L4" s="17"/>
      <c r="M4" s="17"/>
      <c r="N4" s="17"/>
      <c r="O4" s="17"/>
      <c r="P4" s="17"/>
      <c r="Q4" s="17"/>
      <c r="R4" s="17"/>
      <c r="S4" s="17"/>
      <c r="T4" s="17"/>
      <c r="U4" s="17"/>
      <c r="V4" s="17"/>
      <c r="W4" s="17"/>
      <c r="X4" s="17"/>
      <c r="Y4" s="17"/>
      <c r="Z4" s="17"/>
    </row>
    <row r="5" spans="1:26" s="28" customFormat="1" ht="41.7" customHeight="1" x14ac:dyDescent="0.3">
      <c r="A5" s="237" t="s">
        <v>178</v>
      </c>
      <c r="B5" s="238"/>
      <c r="C5" s="238"/>
      <c r="D5" s="238"/>
      <c r="E5" s="238"/>
      <c r="F5" s="238"/>
      <c r="G5" s="238"/>
      <c r="H5" s="238"/>
      <c r="I5" s="238"/>
      <c r="J5" s="238"/>
      <c r="K5" s="238"/>
      <c r="L5" s="238"/>
      <c r="M5" s="16"/>
      <c r="N5" s="16"/>
      <c r="O5" s="16"/>
      <c r="P5" s="16"/>
      <c r="Q5" s="16"/>
      <c r="R5" s="16"/>
      <c r="S5" s="16"/>
      <c r="T5" s="16"/>
      <c r="U5" s="16"/>
      <c r="V5" s="16"/>
      <c r="W5" s="16"/>
      <c r="X5" s="16"/>
      <c r="Y5" s="16"/>
      <c r="Z5" s="16"/>
    </row>
    <row r="6" spans="1:26" s="29" customFormat="1" ht="13.5" customHeight="1" x14ac:dyDescent="0.3">
      <c r="A6" s="24" t="s">
        <v>179</v>
      </c>
      <c r="B6" s="24"/>
      <c r="C6" s="36"/>
      <c r="D6" s="36"/>
      <c r="E6" s="36"/>
      <c r="F6" s="36"/>
      <c r="G6" s="17"/>
      <c r="H6" s="17"/>
      <c r="I6" s="17"/>
      <c r="J6" s="17"/>
      <c r="K6" s="17"/>
      <c r="L6" s="17"/>
      <c r="M6" s="17"/>
      <c r="N6" s="17"/>
      <c r="O6" s="17"/>
      <c r="P6" s="17"/>
      <c r="Q6" s="17"/>
      <c r="R6" s="17"/>
      <c r="S6" s="17"/>
      <c r="T6" s="17"/>
      <c r="U6" s="17"/>
      <c r="V6" s="17"/>
      <c r="W6" s="17"/>
      <c r="X6" s="17"/>
      <c r="Y6" s="17"/>
      <c r="Z6" s="17"/>
    </row>
    <row r="7" spans="1:26" ht="13.5" customHeight="1" x14ac:dyDescent="0.3">
      <c r="A7" s="1" t="s">
        <v>180</v>
      </c>
      <c r="B7" s="1" t="s">
        <v>181</v>
      </c>
      <c r="C7" s="55" t="s">
        <v>138</v>
      </c>
      <c r="D7" s="55" t="s">
        <v>139</v>
      </c>
      <c r="E7" s="55" t="s">
        <v>140</v>
      </c>
      <c r="F7" s="55" t="s">
        <v>141</v>
      </c>
      <c r="G7" s="55" t="s">
        <v>142</v>
      </c>
      <c r="H7" s="55" t="s">
        <v>143</v>
      </c>
      <c r="I7" s="55" t="s">
        <v>144</v>
      </c>
      <c r="J7" s="55" t="s">
        <v>145</v>
      </c>
      <c r="K7" s="55" t="s">
        <v>146</v>
      </c>
      <c r="L7" s="55" t="s">
        <v>147</v>
      </c>
      <c r="M7" s="55" t="s">
        <v>148</v>
      </c>
      <c r="N7" s="55" t="s">
        <v>149</v>
      </c>
      <c r="O7" s="15"/>
      <c r="P7" s="15"/>
      <c r="Q7" s="15"/>
      <c r="R7" s="15"/>
      <c r="S7" s="15"/>
      <c r="T7" s="15"/>
      <c r="U7" s="15"/>
      <c r="V7" s="15"/>
      <c r="W7" s="15"/>
      <c r="X7" s="15"/>
      <c r="Y7" s="15"/>
      <c r="Z7" s="15"/>
    </row>
    <row r="8" spans="1:26" ht="13.5" customHeight="1" x14ac:dyDescent="0.3">
      <c r="A8" s="53" t="s">
        <v>171</v>
      </c>
      <c r="B8" s="53" t="s">
        <v>74</v>
      </c>
      <c r="C8" s="54" t="e">
        <f>SUMIFS('Variance Analysis'!C$30:C$45,'Variance Analysis'!$B$30:$B$45,'Variance Analysis'!$B33,'Variance Analysis'!$A$30:$A$45,'Variance Analysis'!$A$30)</f>
        <v>#REF!</v>
      </c>
      <c r="D8" s="54" t="e">
        <f>SUMIFS('Variance Analysis'!D$30:D$45,'Variance Analysis'!$B$30:$B$45,'Variance Analysis'!$B33,'Variance Analysis'!$A$30:$A$45,'Variance Analysis'!$A$30)</f>
        <v>#REF!</v>
      </c>
      <c r="E8" s="54" t="e">
        <f>SUMIFS('Variance Analysis'!E$30:E$45,'Variance Analysis'!$B$30:$B$45,'Variance Analysis'!$B33,'Variance Analysis'!$A$30:$A$45,'Variance Analysis'!$A$30)</f>
        <v>#REF!</v>
      </c>
      <c r="F8" s="54" t="e">
        <f>SUMIFS('Variance Analysis'!F$30:F$45,'Variance Analysis'!$B$30:$B$45,'Variance Analysis'!$B33,'Variance Analysis'!$A$30:$A$45,'Variance Analysis'!$A$30)</f>
        <v>#REF!</v>
      </c>
      <c r="G8" s="54" t="e">
        <f>SUMIFS('Variance Analysis'!G$30:G$45,'Variance Analysis'!$B$30:$B$45,'Variance Analysis'!$B33,'Variance Analysis'!$A$30:$A$45,'Variance Analysis'!$A$30)</f>
        <v>#REF!</v>
      </c>
      <c r="H8" s="54" t="e">
        <f>SUMIFS('Variance Analysis'!H$30:H$45,'Variance Analysis'!$B$30:$B$45,'Variance Analysis'!$B33,'Variance Analysis'!$A$30:$A$45,'Variance Analysis'!$A$30)</f>
        <v>#REF!</v>
      </c>
      <c r="I8" s="54" t="e">
        <f>SUMIFS('Variance Analysis'!I$30:I$45,'Variance Analysis'!$B$30:$B$45,'Variance Analysis'!$B33,'Variance Analysis'!$A$30:$A$45,'Variance Analysis'!$A$30)</f>
        <v>#REF!</v>
      </c>
      <c r="J8" s="54" t="e">
        <f>SUMIFS('Variance Analysis'!J$30:J$45,'Variance Analysis'!$B$30:$B$45,'Variance Analysis'!$B33,'Variance Analysis'!$A$30:$A$45,'Variance Analysis'!$A$30)</f>
        <v>#REF!</v>
      </c>
      <c r="K8" s="54" t="e">
        <f>SUMIFS('Variance Analysis'!K$30:K$45,'Variance Analysis'!$B$30:$B$45,'Variance Analysis'!$B33,'Variance Analysis'!$A$30:$A$45,'Variance Analysis'!$A$30)</f>
        <v>#REF!</v>
      </c>
      <c r="L8" s="54" t="e">
        <f>SUMIFS('Variance Analysis'!L$30:L$45,'Variance Analysis'!$B$30:$B$45,'Variance Analysis'!$B33,'Variance Analysis'!$A$30:$A$45,'Variance Analysis'!$A$30)</f>
        <v>#REF!</v>
      </c>
      <c r="M8" s="54" t="e">
        <f>SUMIFS('Variance Analysis'!M$30:M$45,'Variance Analysis'!$B$30:$B$45,'Variance Analysis'!$B33,'Variance Analysis'!$A$30:$A$45,'Variance Analysis'!$A$30)</f>
        <v>#REF!</v>
      </c>
      <c r="N8" s="54" t="e">
        <f>SUMIFS('Variance Analysis'!N$30:N$45,'Variance Analysis'!$B$30:$B$45,'Variance Analysis'!$B33,'Variance Analysis'!$A$30:$A$45,'Variance Analysis'!$A$30)</f>
        <v>#REF!</v>
      </c>
      <c r="O8" s="15"/>
      <c r="P8" s="15"/>
      <c r="Q8" s="15"/>
      <c r="R8" s="15"/>
      <c r="S8" s="15"/>
      <c r="T8" s="15"/>
      <c r="U8" s="15"/>
      <c r="V8" s="15"/>
      <c r="W8" s="15"/>
      <c r="X8" s="15"/>
      <c r="Y8" s="15"/>
      <c r="Z8" s="15"/>
    </row>
    <row r="9" spans="1:26" ht="13.5" customHeight="1" x14ac:dyDescent="0.3">
      <c r="A9" s="53" t="s">
        <v>172</v>
      </c>
      <c r="B9" s="53" t="s">
        <v>74</v>
      </c>
      <c r="C9" s="54" t="e">
        <f>SUMIFS('Variance Analysis'!C$30:C$45,'Variance Analysis'!$B$30:$B$45,'Variance Analysis'!$B$31,'Variance Analysis'!$A$30:$A$45,'Variance Analysis'!$A$30)</f>
        <v>#REF!</v>
      </c>
      <c r="D9" s="54" t="e">
        <f>SUMIFS('Variance Analysis'!D$30:D$45,'Variance Analysis'!$B$30:$B$45,'Variance Analysis'!$B$31,'Variance Analysis'!$A$30:$A$45,'Variance Analysis'!$A$30)</f>
        <v>#REF!</v>
      </c>
      <c r="E9" s="54" t="e">
        <f>SUMIFS('Variance Analysis'!E$30:E$45,'Variance Analysis'!$B$30:$B$45,'Variance Analysis'!$B$31,'Variance Analysis'!$A$30:$A$45,'Variance Analysis'!$A$30)</f>
        <v>#REF!</v>
      </c>
      <c r="F9" s="54" t="e">
        <f>SUMIFS('Variance Analysis'!F$30:F$45,'Variance Analysis'!$B$30:$B$45,'Variance Analysis'!$B$31,'Variance Analysis'!$A$30:$A$45,'Variance Analysis'!$A$30)</f>
        <v>#REF!</v>
      </c>
      <c r="G9" s="54" t="e">
        <f>SUMIFS('Variance Analysis'!G$30:G$45,'Variance Analysis'!$B$30:$B$45,'Variance Analysis'!$B$31,'Variance Analysis'!$A$30:$A$45,'Variance Analysis'!$A$30)</f>
        <v>#REF!</v>
      </c>
      <c r="H9" s="54" t="e">
        <f>SUMIFS('Variance Analysis'!H$30:H$45,'Variance Analysis'!$B$30:$B$45,'Variance Analysis'!$B$31,'Variance Analysis'!$A$30:$A$45,'Variance Analysis'!$A$30)</f>
        <v>#REF!</v>
      </c>
      <c r="I9" s="54" t="e">
        <f>SUMIFS('Variance Analysis'!I$30:I$45,'Variance Analysis'!$B$30:$B$45,'Variance Analysis'!$B$31,'Variance Analysis'!$A$30:$A$45,'Variance Analysis'!$A$30)</f>
        <v>#REF!</v>
      </c>
      <c r="J9" s="54" t="e">
        <f>SUMIFS('Variance Analysis'!J$30:J$45,'Variance Analysis'!$B$30:$B$45,'Variance Analysis'!$B$31,'Variance Analysis'!$A$30:$A$45,'Variance Analysis'!$A$30)</f>
        <v>#REF!</v>
      </c>
      <c r="K9" s="54" t="e">
        <f>SUMIFS('Variance Analysis'!K$30:K$45,'Variance Analysis'!$B$30:$B$45,'Variance Analysis'!$B$31,'Variance Analysis'!$A$30:$A$45,'Variance Analysis'!$A$30)</f>
        <v>#REF!</v>
      </c>
      <c r="L9" s="54" t="e">
        <f>SUMIFS('Variance Analysis'!L$30:L$45,'Variance Analysis'!$B$30:$B$45,'Variance Analysis'!$B$31,'Variance Analysis'!$A$30:$A$45,'Variance Analysis'!$A$30)</f>
        <v>#REF!</v>
      </c>
      <c r="M9" s="54" t="e">
        <f>SUMIFS('Variance Analysis'!M$30:M$45,'Variance Analysis'!$B$30:$B$45,'Variance Analysis'!$B$31,'Variance Analysis'!$A$30:$A$45,'Variance Analysis'!$A$30)</f>
        <v>#REF!</v>
      </c>
      <c r="N9" s="54" t="e">
        <f>SUMIFS('Variance Analysis'!N$30:N$45,'Variance Analysis'!$B$30:$B$45,'Variance Analysis'!$B$31,'Variance Analysis'!$A$30:$A$45,'Variance Analysis'!$A$30)</f>
        <v>#REF!</v>
      </c>
      <c r="O9" s="15"/>
      <c r="P9" s="15"/>
      <c r="Q9" s="15"/>
      <c r="R9" s="15"/>
      <c r="S9" s="15"/>
      <c r="T9" s="15"/>
      <c r="U9" s="15"/>
      <c r="V9" s="15"/>
      <c r="W9" s="15"/>
      <c r="X9" s="15"/>
      <c r="Y9" s="15"/>
      <c r="Z9" s="15"/>
    </row>
    <row r="10" spans="1:26" ht="13.5" customHeight="1" x14ac:dyDescent="0.3">
      <c r="A10" s="53" t="s">
        <v>173</v>
      </c>
      <c r="B10" s="53" t="s">
        <v>74</v>
      </c>
      <c r="C10" s="54" t="e">
        <f>SUMIFS('Variance Analysis'!C$30:C$45,'Variance Analysis'!$B$30:$B$45,'Variance Analysis'!$B32,'Variance Analysis'!$A$30:$A$45,'Variance Analysis'!$A$30)</f>
        <v>#REF!</v>
      </c>
      <c r="D10" s="54" t="e">
        <f>SUMIFS('Variance Analysis'!D$30:D$45,'Variance Analysis'!$B$30:$B$45,'Variance Analysis'!$B32,'Variance Analysis'!$A$30:$A$45,'Variance Analysis'!$A$30)</f>
        <v>#REF!</v>
      </c>
      <c r="E10" s="54" t="e">
        <f>SUMIFS('Variance Analysis'!E$30:E$45,'Variance Analysis'!$B$30:$B$45,'Variance Analysis'!$B32,'Variance Analysis'!$A$30:$A$45,'Variance Analysis'!$A$30)</f>
        <v>#REF!</v>
      </c>
      <c r="F10" s="54" t="e">
        <f>SUMIFS('Variance Analysis'!F$30:F$45,'Variance Analysis'!$B$30:$B$45,'Variance Analysis'!$B32,'Variance Analysis'!$A$30:$A$45,'Variance Analysis'!$A$30)</f>
        <v>#REF!</v>
      </c>
      <c r="G10" s="54" t="e">
        <f>SUMIFS('Variance Analysis'!G$30:G$45,'Variance Analysis'!$B$30:$B$45,'Variance Analysis'!$B32,'Variance Analysis'!$A$30:$A$45,'Variance Analysis'!$A$30)</f>
        <v>#REF!</v>
      </c>
      <c r="H10" s="54" t="e">
        <f>SUMIFS('Variance Analysis'!H$30:H$45,'Variance Analysis'!$B$30:$B$45,'Variance Analysis'!$B32,'Variance Analysis'!$A$30:$A$45,'Variance Analysis'!$A$30)</f>
        <v>#REF!</v>
      </c>
      <c r="I10" s="54" t="e">
        <f>SUMIFS('Variance Analysis'!I$30:I$45,'Variance Analysis'!$B$30:$B$45,'Variance Analysis'!$B32,'Variance Analysis'!$A$30:$A$45,'Variance Analysis'!$A$30)</f>
        <v>#REF!</v>
      </c>
      <c r="J10" s="54" t="e">
        <f>SUMIFS('Variance Analysis'!J$30:J$45,'Variance Analysis'!$B$30:$B$45,'Variance Analysis'!$B32,'Variance Analysis'!$A$30:$A$45,'Variance Analysis'!$A$30)</f>
        <v>#REF!</v>
      </c>
      <c r="K10" s="54" t="e">
        <f>SUMIFS('Variance Analysis'!K$30:K$45,'Variance Analysis'!$B$30:$B$45,'Variance Analysis'!$B32,'Variance Analysis'!$A$30:$A$45,'Variance Analysis'!$A$30)</f>
        <v>#REF!</v>
      </c>
      <c r="L10" s="54" t="e">
        <f>SUMIFS('Variance Analysis'!L$30:L$45,'Variance Analysis'!$B$30:$B$45,'Variance Analysis'!$B32,'Variance Analysis'!$A$30:$A$45,'Variance Analysis'!$A$30)</f>
        <v>#REF!</v>
      </c>
      <c r="M10" s="54" t="e">
        <f>SUMIFS('Variance Analysis'!M$30:M$45,'Variance Analysis'!$B$30:$B$45,'Variance Analysis'!$B32,'Variance Analysis'!$A$30:$A$45,'Variance Analysis'!$A$30)</f>
        <v>#REF!</v>
      </c>
      <c r="N10" s="54" t="e">
        <f>SUMIFS('Variance Analysis'!N$30:N$45,'Variance Analysis'!$B$30:$B$45,'Variance Analysis'!$B32,'Variance Analysis'!$A$30:$A$45,'Variance Analysis'!$A$30)</f>
        <v>#REF!</v>
      </c>
      <c r="O10" s="15"/>
      <c r="P10" s="15"/>
      <c r="Q10" s="15"/>
      <c r="R10" s="15"/>
      <c r="S10" s="15"/>
      <c r="T10" s="15"/>
      <c r="U10" s="15"/>
      <c r="V10" s="15"/>
      <c r="W10" s="15"/>
      <c r="X10" s="15"/>
      <c r="Y10" s="15"/>
      <c r="Z10" s="15"/>
    </row>
    <row r="11" spans="1:26" ht="13.5" customHeight="1" thickBot="1" x14ac:dyDescent="0.35">
      <c r="A11" s="53" t="s">
        <v>150</v>
      </c>
      <c r="B11" s="53" t="s">
        <v>182</v>
      </c>
      <c r="C11" s="64" t="e">
        <f>#REF!</f>
        <v>#REF!</v>
      </c>
      <c r="D11" s="64" t="e">
        <f>#REF!</f>
        <v>#REF!</v>
      </c>
      <c r="E11" s="64" t="e">
        <f>#REF!</f>
        <v>#REF!</v>
      </c>
      <c r="F11" s="64" t="e">
        <f>#REF!</f>
        <v>#REF!</v>
      </c>
      <c r="G11" s="64" t="e">
        <f>#REF!</f>
        <v>#REF!</v>
      </c>
      <c r="H11" s="64" t="e">
        <f>#REF!</f>
        <v>#REF!</v>
      </c>
      <c r="I11" s="64" t="e">
        <f>#REF!</f>
        <v>#REF!</v>
      </c>
      <c r="J11" s="64" t="e">
        <f>#REF!</f>
        <v>#REF!</v>
      </c>
      <c r="K11" s="64" t="e">
        <f>#REF!</f>
        <v>#REF!</v>
      </c>
      <c r="L11" s="64" t="e">
        <f>#REF!</f>
        <v>#REF!</v>
      </c>
      <c r="M11" s="64" t="e">
        <f>#REF!</f>
        <v>#REF!</v>
      </c>
      <c r="N11" s="64" t="e">
        <f>#REF!</f>
        <v>#REF!</v>
      </c>
      <c r="O11" s="15"/>
      <c r="P11" s="15"/>
      <c r="Q11" s="15"/>
      <c r="R11" s="15"/>
      <c r="S11" s="15"/>
      <c r="T11" s="15"/>
      <c r="U11" s="15"/>
      <c r="V11" s="15"/>
      <c r="W11" s="15"/>
      <c r="X11" s="15"/>
      <c r="Y11" s="15"/>
      <c r="Z11" s="15"/>
    </row>
    <row r="12" spans="1:26" ht="13.5" customHeight="1" thickTop="1" thickBot="1" x14ac:dyDescent="0.35">
      <c r="A12" s="9" t="s">
        <v>183</v>
      </c>
      <c r="B12" s="10" t="s">
        <v>184</v>
      </c>
      <c r="C12" s="11" t="e">
        <f>SUM($C$8:C10)/(SUM($C$11:C11)*1000)</f>
        <v>#REF!</v>
      </c>
      <c r="D12" s="11" t="e">
        <f>SUM($C$8:D10)/(SUM($C$11:D11)*1000)</f>
        <v>#REF!</v>
      </c>
      <c r="E12" s="11" t="e">
        <f>SUM($C$8:E10)/(SUM($C$11:E11)*1000)</f>
        <v>#REF!</v>
      </c>
      <c r="F12" s="11" t="e">
        <f>SUM($C$8:F10)/(SUM($C$11:F11)*1000)</f>
        <v>#REF!</v>
      </c>
      <c r="G12" s="11" t="e">
        <f>SUM($C$8:G10)/(SUM($C$11:G11)*1000)</f>
        <v>#REF!</v>
      </c>
      <c r="H12" s="11" t="e">
        <f>SUM($C$8:H10)/(SUM($C$11:H11)*1000)</f>
        <v>#REF!</v>
      </c>
      <c r="I12" s="11" t="e">
        <f>SUM($C$8:I10)/(SUM($C$11:I11)*1000)</f>
        <v>#REF!</v>
      </c>
      <c r="J12" s="11" t="e">
        <f>SUM($C$8:J10)/(SUM($C$11:J11)*1000)</f>
        <v>#REF!</v>
      </c>
      <c r="K12" s="11" t="e">
        <f>SUM($C$8:K10)/(SUM($C$11:K11)*1000)</f>
        <v>#REF!</v>
      </c>
      <c r="L12" s="11" t="e">
        <f>SUM($C$8:L10)/(SUM($C$11:L11)*1000)</f>
        <v>#REF!</v>
      </c>
      <c r="M12" s="11" t="e">
        <f>SUM($C$8:M10)/(SUM($C$11:M11)*1000)</f>
        <v>#REF!</v>
      </c>
      <c r="N12" s="11" t="e">
        <f>SUM($C$8:N10)/(SUM($C$11:N11)*1000)</f>
        <v>#REF!</v>
      </c>
      <c r="O12" s="15"/>
      <c r="P12" s="15"/>
      <c r="Q12" s="15"/>
      <c r="R12" s="15"/>
      <c r="S12" s="15"/>
      <c r="T12" s="15"/>
      <c r="U12" s="15"/>
      <c r="V12" s="15"/>
      <c r="W12" s="15"/>
      <c r="X12" s="15"/>
      <c r="Y12" s="15"/>
      <c r="Z12" s="15"/>
    </row>
    <row r="13" spans="1:26" ht="13.5" customHeight="1" x14ac:dyDescent="0.3">
      <c r="A13" s="1"/>
      <c r="B13" s="15"/>
      <c r="C13" s="14"/>
      <c r="D13" s="14"/>
      <c r="E13" s="14"/>
      <c r="F13" s="14"/>
      <c r="G13" s="14"/>
      <c r="H13" s="14"/>
      <c r="I13" s="14"/>
      <c r="J13" s="14"/>
      <c r="K13" s="14"/>
      <c r="L13" s="14"/>
      <c r="M13" s="14"/>
      <c r="N13" s="14"/>
      <c r="O13" s="15"/>
      <c r="P13" s="15"/>
      <c r="Q13" s="15"/>
      <c r="R13" s="15"/>
      <c r="S13" s="15"/>
      <c r="T13" s="15"/>
      <c r="U13" s="15"/>
      <c r="V13" s="15"/>
      <c r="W13" s="15"/>
      <c r="X13" s="15"/>
      <c r="Y13" s="15"/>
      <c r="Z13" s="15"/>
    </row>
    <row r="14" spans="1:26" s="29" customFormat="1" ht="13.5" customHeight="1" x14ac:dyDescent="0.3">
      <c r="A14" s="24" t="s">
        <v>185</v>
      </c>
      <c r="B14" s="24"/>
      <c r="C14" s="36"/>
      <c r="D14" s="36"/>
      <c r="E14" s="36"/>
      <c r="F14" s="36"/>
      <c r="G14" s="17"/>
      <c r="H14" s="17"/>
      <c r="I14" s="17"/>
      <c r="J14" s="17"/>
      <c r="K14" s="17"/>
      <c r="L14" s="17"/>
      <c r="M14" s="17"/>
      <c r="N14" s="17"/>
      <c r="O14" s="17"/>
      <c r="P14" s="17"/>
      <c r="Q14" s="17"/>
      <c r="R14" s="17"/>
      <c r="S14" s="17"/>
      <c r="T14" s="17"/>
      <c r="U14" s="17"/>
      <c r="V14" s="17"/>
      <c r="W14" s="17"/>
      <c r="X14" s="17"/>
      <c r="Y14" s="17"/>
      <c r="Z14" s="17"/>
    </row>
    <row r="15" spans="1:26" s="29" customFormat="1" ht="13.5" customHeight="1" x14ac:dyDescent="0.3">
      <c r="A15" s="24" t="s">
        <v>180</v>
      </c>
      <c r="B15" s="24" t="s">
        <v>181</v>
      </c>
      <c r="C15" s="56" t="s">
        <v>138</v>
      </c>
      <c r="D15" s="56" t="s">
        <v>139</v>
      </c>
      <c r="E15" s="56" t="s">
        <v>140</v>
      </c>
      <c r="F15" s="56" t="s">
        <v>141</v>
      </c>
      <c r="G15" s="56" t="s">
        <v>142</v>
      </c>
      <c r="H15" s="56" t="s">
        <v>143</v>
      </c>
      <c r="I15" s="56" t="s">
        <v>144</v>
      </c>
      <c r="J15" s="56" t="s">
        <v>145</v>
      </c>
      <c r="K15" s="56" t="s">
        <v>146</v>
      </c>
      <c r="L15" s="56" t="s">
        <v>147</v>
      </c>
      <c r="M15" s="56" t="s">
        <v>148</v>
      </c>
      <c r="N15" s="56" t="s">
        <v>149</v>
      </c>
      <c r="O15" s="17"/>
      <c r="P15" s="17"/>
      <c r="Q15" s="17"/>
      <c r="R15" s="17"/>
      <c r="S15" s="17"/>
      <c r="T15" s="17"/>
      <c r="U15" s="17"/>
      <c r="V15" s="17"/>
      <c r="W15" s="17"/>
      <c r="X15" s="17"/>
      <c r="Y15" s="17"/>
      <c r="Z15" s="17"/>
    </row>
    <row r="16" spans="1:26" ht="13.5" customHeight="1" x14ac:dyDescent="0.3">
      <c r="A16" s="53" t="s">
        <v>171</v>
      </c>
      <c r="B16" s="53" t="s">
        <v>74</v>
      </c>
      <c r="C16" s="54" t="e">
        <f>SUMIFS('Variance Analysis'!C$30:C$45,'Variance Analysis'!$B$30:$B$45,'Variance Analysis'!$B37,'Variance Analysis'!$A$30:$A$45,'Variance Analysis'!$A$34)</f>
        <v>#REF!</v>
      </c>
      <c r="D16" s="54" t="e">
        <f>SUMIFS('Variance Analysis'!D$30:D$45,'Variance Analysis'!$B$30:$B$45,'Variance Analysis'!$B37,'Variance Analysis'!$A$30:$A$45,'Variance Analysis'!$A$34)</f>
        <v>#REF!</v>
      </c>
      <c r="E16" s="54" t="e">
        <f>SUMIFS('Variance Analysis'!E$30:E$45,'Variance Analysis'!$B$30:$B$45,'Variance Analysis'!$B37,'Variance Analysis'!$A$30:$A$45,'Variance Analysis'!$A$34)</f>
        <v>#REF!</v>
      </c>
      <c r="F16" s="54" t="e">
        <f>SUMIFS('Variance Analysis'!F$30:F$45,'Variance Analysis'!$B$30:$B$45,'Variance Analysis'!$B37,'Variance Analysis'!$A$30:$A$45,'Variance Analysis'!$A$34)</f>
        <v>#REF!</v>
      </c>
      <c r="G16" s="54" t="e">
        <f>SUMIFS('Variance Analysis'!G$30:G$45,'Variance Analysis'!$B$30:$B$45,'Variance Analysis'!$B37,'Variance Analysis'!$A$30:$A$45,'Variance Analysis'!$A$34)</f>
        <v>#REF!</v>
      </c>
      <c r="H16" s="54" t="e">
        <f>SUMIFS('Variance Analysis'!H$30:H$45,'Variance Analysis'!$B$30:$B$45,'Variance Analysis'!$B37,'Variance Analysis'!$A$30:$A$45,'Variance Analysis'!$A$34)</f>
        <v>#REF!</v>
      </c>
      <c r="I16" s="54" t="e">
        <f>SUMIFS('Variance Analysis'!I$30:I$45,'Variance Analysis'!$B$30:$B$45,'Variance Analysis'!$B37,'Variance Analysis'!$A$30:$A$45,'Variance Analysis'!$A$34)</f>
        <v>#REF!</v>
      </c>
      <c r="J16" s="54" t="e">
        <f>SUMIFS('Variance Analysis'!J$30:J$45,'Variance Analysis'!$B$30:$B$45,'Variance Analysis'!$B37,'Variance Analysis'!$A$30:$A$45,'Variance Analysis'!$A$34)</f>
        <v>#REF!</v>
      </c>
      <c r="K16" s="54" t="e">
        <f>SUMIFS('Variance Analysis'!K$30:K$45,'Variance Analysis'!$B$30:$B$45,'Variance Analysis'!$B37,'Variance Analysis'!$A$30:$A$45,'Variance Analysis'!$A$34)</f>
        <v>#REF!</v>
      </c>
      <c r="L16" s="54" t="e">
        <f>SUMIFS('Variance Analysis'!L$30:L$45,'Variance Analysis'!$B$30:$B$45,'Variance Analysis'!$B37,'Variance Analysis'!$A$30:$A$45,'Variance Analysis'!$A$34)</f>
        <v>#REF!</v>
      </c>
      <c r="M16" s="54" t="e">
        <f>SUMIFS('Variance Analysis'!M$30:M$45,'Variance Analysis'!$B$30:$B$45,'Variance Analysis'!$B37,'Variance Analysis'!$A$30:$A$45,'Variance Analysis'!$A$34)</f>
        <v>#REF!</v>
      </c>
      <c r="N16" s="54" t="e">
        <f>SUMIFS('Variance Analysis'!N$30:N$45,'Variance Analysis'!$B$30:$B$45,'Variance Analysis'!$B37,'Variance Analysis'!$A$30:$A$45,'Variance Analysis'!$A$34)</f>
        <v>#REF!</v>
      </c>
      <c r="O16" s="15"/>
      <c r="P16" s="15"/>
      <c r="Q16" s="15"/>
      <c r="R16" s="15"/>
      <c r="S16" s="15"/>
      <c r="T16" s="15"/>
      <c r="U16" s="15"/>
      <c r="V16" s="15"/>
      <c r="W16" s="15"/>
      <c r="X16" s="15"/>
      <c r="Y16" s="15"/>
      <c r="Z16" s="15"/>
    </row>
    <row r="17" spans="1:26" ht="13.5" customHeight="1" x14ac:dyDescent="0.3">
      <c r="A17" s="53" t="s">
        <v>172</v>
      </c>
      <c r="B17" s="53" t="s">
        <v>74</v>
      </c>
      <c r="C17" s="54" t="e">
        <f>SUMIFS('Variance Analysis'!C$30:C$45,'Variance Analysis'!$B$30:$B$45,'Variance Analysis'!$B$35,'Variance Analysis'!$A$30:$A$45,'Variance Analysis'!$A$34)</f>
        <v>#REF!</v>
      </c>
      <c r="D17" s="54" t="e">
        <f>SUMIFS('Variance Analysis'!D$30:D$45,'Variance Analysis'!$B$30:$B$45,'Variance Analysis'!$B$35,'Variance Analysis'!$A$30:$A$45,'Variance Analysis'!$A$34)</f>
        <v>#REF!</v>
      </c>
      <c r="E17" s="54" t="e">
        <f>SUMIFS('Variance Analysis'!E$30:E$45,'Variance Analysis'!$B$30:$B$45,'Variance Analysis'!$B$35,'Variance Analysis'!$A$30:$A$45,'Variance Analysis'!$A$34)</f>
        <v>#REF!</v>
      </c>
      <c r="F17" s="54" t="e">
        <f>SUMIFS('Variance Analysis'!F$30:F$45,'Variance Analysis'!$B$30:$B$45,'Variance Analysis'!$B$35,'Variance Analysis'!$A$30:$A$45,'Variance Analysis'!$A$34)</f>
        <v>#REF!</v>
      </c>
      <c r="G17" s="54" t="e">
        <f>SUMIFS('Variance Analysis'!G$30:G$45,'Variance Analysis'!$B$30:$B$45,'Variance Analysis'!$B$35,'Variance Analysis'!$A$30:$A$45,'Variance Analysis'!$A$34)</f>
        <v>#REF!</v>
      </c>
      <c r="H17" s="54" t="e">
        <f>SUMIFS('Variance Analysis'!H$30:H$45,'Variance Analysis'!$B$30:$B$45,'Variance Analysis'!$B$35,'Variance Analysis'!$A$30:$A$45,'Variance Analysis'!$A$34)</f>
        <v>#REF!</v>
      </c>
      <c r="I17" s="54" t="e">
        <f>SUMIFS('Variance Analysis'!I$30:I$45,'Variance Analysis'!$B$30:$B$45,'Variance Analysis'!$B$35,'Variance Analysis'!$A$30:$A$45,'Variance Analysis'!$A$34)</f>
        <v>#REF!</v>
      </c>
      <c r="J17" s="54" t="e">
        <f>SUMIFS('Variance Analysis'!J$30:J$45,'Variance Analysis'!$B$30:$B$45,'Variance Analysis'!$B$35,'Variance Analysis'!$A$30:$A$45,'Variance Analysis'!$A$34)</f>
        <v>#REF!</v>
      </c>
      <c r="K17" s="54" t="e">
        <f>SUMIFS('Variance Analysis'!K$30:K$45,'Variance Analysis'!$B$30:$B$45,'Variance Analysis'!$B$35,'Variance Analysis'!$A$30:$A$45,'Variance Analysis'!$A$34)</f>
        <v>#REF!</v>
      </c>
      <c r="L17" s="54" t="e">
        <f>SUMIFS('Variance Analysis'!L$30:L$45,'Variance Analysis'!$B$30:$B$45,'Variance Analysis'!$B$35,'Variance Analysis'!$A$30:$A$45,'Variance Analysis'!$A$34)</f>
        <v>#REF!</v>
      </c>
      <c r="M17" s="54" t="e">
        <f>SUMIFS('Variance Analysis'!M$30:M$45,'Variance Analysis'!$B$30:$B$45,'Variance Analysis'!$B$35,'Variance Analysis'!$A$30:$A$45,'Variance Analysis'!$A$34)</f>
        <v>#REF!</v>
      </c>
      <c r="N17" s="54" t="e">
        <f>SUMIFS('Variance Analysis'!N$30:N$45,'Variance Analysis'!$B$30:$B$45,'Variance Analysis'!$B$35,'Variance Analysis'!$A$30:$A$45,'Variance Analysis'!$A$34)</f>
        <v>#REF!</v>
      </c>
      <c r="O17" s="15"/>
      <c r="P17" s="15"/>
      <c r="Q17" s="15"/>
      <c r="R17" s="15"/>
      <c r="S17" s="15"/>
      <c r="T17" s="15"/>
      <c r="U17" s="15"/>
      <c r="V17" s="15"/>
      <c r="W17" s="15"/>
      <c r="X17" s="15"/>
      <c r="Y17" s="15"/>
      <c r="Z17" s="15"/>
    </row>
    <row r="18" spans="1:26" ht="13.5" customHeight="1" x14ac:dyDescent="0.3">
      <c r="A18" s="53" t="s">
        <v>173</v>
      </c>
      <c r="B18" s="53" t="s">
        <v>74</v>
      </c>
      <c r="C18" s="54" t="e">
        <f>SUMIFS('Variance Analysis'!C$30:C$45,'Variance Analysis'!$B$30:$B$45,'Variance Analysis'!$B36,'Variance Analysis'!$A$30:$A$45,'Variance Analysis'!$A$34)</f>
        <v>#REF!</v>
      </c>
      <c r="D18" s="54" t="e">
        <f>SUMIFS('Variance Analysis'!D$30:D$45,'Variance Analysis'!$B$30:$B$45,'Variance Analysis'!$B36,'Variance Analysis'!$A$30:$A$45,'Variance Analysis'!$A$34)</f>
        <v>#REF!</v>
      </c>
      <c r="E18" s="54" t="e">
        <f>SUMIFS('Variance Analysis'!E$30:E$45,'Variance Analysis'!$B$30:$B$45,'Variance Analysis'!$B36,'Variance Analysis'!$A$30:$A$45,'Variance Analysis'!$A$34)</f>
        <v>#REF!</v>
      </c>
      <c r="F18" s="54" t="e">
        <f>SUMIFS('Variance Analysis'!F$30:F$45,'Variance Analysis'!$B$30:$B$45,'Variance Analysis'!$B36,'Variance Analysis'!$A$30:$A$45,'Variance Analysis'!$A$34)</f>
        <v>#REF!</v>
      </c>
      <c r="G18" s="54" t="e">
        <f>SUMIFS('Variance Analysis'!G$30:G$45,'Variance Analysis'!$B$30:$B$45,'Variance Analysis'!$B36,'Variance Analysis'!$A$30:$A$45,'Variance Analysis'!$A$34)</f>
        <v>#REF!</v>
      </c>
      <c r="H18" s="54" t="e">
        <f>SUMIFS('Variance Analysis'!H$30:H$45,'Variance Analysis'!$B$30:$B$45,'Variance Analysis'!$B36,'Variance Analysis'!$A$30:$A$45,'Variance Analysis'!$A$34)</f>
        <v>#REF!</v>
      </c>
      <c r="I18" s="54" t="e">
        <f>SUMIFS('Variance Analysis'!I$30:I$45,'Variance Analysis'!$B$30:$B$45,'Variance Analysis'!$B36,'Variance Analysis'!$A$30:$A$45,'Variance Analysis'!$A$34)</f>
        <v>#REF!</v>
      </c>
      <c r="J18" s="54" t="e">
        <f>SUMIFS('Variance Analysis'!J$30:J$45,'Variance Analysis'!$B$30:$B$45,'Variance Analysis'!$B36,'Variance Analysis'!$A$30:$A$45,'Variance Analysis'!$A$34)</f>
        <v>#REF!</v>
      </c>
      <c r="K18" s="54" t="e">
        <f>SUMIFS('Variance Analysis'!K$30:K$45,'Variance Analysis'!$B$30:$B$45,'Variance Analysis'!$B36,'Variance Analysis'!$A$30:$A$45,'Variance Analysis'!$A$34)</f>
        <v>#REF!</v>
      </c>
      <c r="L18" s="54" t="e">
        <f>SUMIFS('Variance Analysis'!L$30:L$45,'Variance Analysis'!$B$30:$B$45,'Variance Analysis'!$B36,'Variance Analysis'!$A$30:$A$45,'Variance Analysis'!$A$34)</f>
        <v>#REF!</v>
      </c>
      <c r="M18" s="54" t="e">
        <f>SUMIFS('Variance Analysis'!M$30:M$45,'Variance Analysis'!$B$30:$B$45,'Variance Analysis'!$B36,'Variance Analysis'!$A$30:$A$45,'Variance Analysis'!$A$34)</f>
        <v>#REF!</v>
      </c>
      <c r="N18" s="54" t="e">
        <f>SUMIFS('Variance Analysis'!N$30:N$45,'Variance Analysis'!$B$30:$B$45,'Variance Analysis'!$B36,'Variance Analysis'!$A$30:$A$45,'Variance Analysis'!$A$34)</f>
        <v>#REF!</v>
      </c>
      <c r="O18" s="15"/>
      <c r="P18" s="15"/>
      <c r="Q18" s="15"/>
      <c r="R18" s="15"/>
      <c r="S18" s="15"/>
      <c r="T18" s="15"/>
      <c r="U18" s="15"/>
      <c r="V18" s="15"/>
      <c r="W18" s="15"/>
      <c r="X18" s="15"/>
      <c r="Y18" s="15"/>
      <c r="Z18" s="15"/>
    </row>
    <row r="19" spans="1:26" ht="13.5" customHeight="1" thickBot="1" x14ac:dyDescent="0.35">
      <c r="A19" s="53" t="s">
        <v>154</v>
      </c>
      <c r="B19" s="53" t="s">
        <v>182</v>
      </c>
      <c r="C19" s="64" t="e">
        <f>#REF!</f>
        <v>#REF!</v>
      </c>
      <c r="D19" s="64" t="e">
        <f>#REF!</f>
        <v>#REF!</v>
      </c>
      <c r="E19" s="64" t="e">
        <f>#REF!</f>
        <v>#REF!</v>
      </c>
      <c r="F19" s="64" t="e">
        <f>#REF!</f>
        <v>#REF!</v>
      </c>
      <c r="G19" s="64" t="e">
        <f>#REF!</f>
        <v>#REF!</v>
      </c>
      <c r="H19" s="64" t="e">
        <f>#REF!</f>
        <v>#REF!</v>
      </c>
      <c r="I19" s="64" t="e">
        <f>#REF!</f>
        <v>#REF!</v>
      </c>
      <c r="J19" s="64" t="e">
        <f>#REF!</f>
        <v>#REF!</v>
      </c>
      <c r="K19" s="64" t="e">
        <f>#REF!</f>
        <v>#REF!</v>
      </c>
      <c r="L19" s="64" t="e">
        <f>#REF!</f>
        <v>#REF!</v>
      </c>
      <c r="M19" s="64" t="e">
        <f>#REF!</f>
        <v>#REF!</v>
      </c>
      <c r="N19" s="64" t="e">
        <f>#REF!</f>
        <v>#REF!</v>
      </c>
      <c r="O19" s="15"/>
      <c r="P19" s="15"/>
      <c r="Q19" s="15"/>
      <c r="R19" s="15"/>
      <c r="S19" s="15"/>
      <c r="T19" s="15"/>
      <c r="U19" s="15"/>
      <c r="V19" s="15"/>
      <c r="W19" s="15"/>
      <c r="X19" s="15"/>
      <c r="Y19" s="15"/>
      <c r="Z19" s="15"/>
    </row>
    <row r="20" spans="1:26" ht="13.5" customHeight="1" thickTop="1" thickBot="1" x14ac:dyDescent="0.35">
      <c r="A20" s="9" t="s">
        <v>183</v>
      </c>
      <c r="B20" s="10" t="s">
        <v>184</v>
      </c>
      <c r="C20" s="11" t="e">
        <f>SUM($C$16:C18)/(SUM($C$19:C19*1000))</f>
        <v>#REF!</v>
      </c>
      <c r="D20" s="11" t="e">
        <f>SUM($C$16:D18)/(SUM($C$19:D19)*1000)</f>
        <v>#REF!</v>
      </c>
      <c r="E20" s="11" t="e">
        <f>SUM($C$16:E18)/(SUM($C$19:E19)*1000)</f>
        <v>#REF!</v>
      </c>
      <c r="F20" s="11" t="e">
        <f>SUM($C$16:F18)/(SUM($C$19:F19)*1000)</f>
        <v>#REF!</v>
      </c>
      <c r="G20" s="11" t="e">
        <f>SUM($C$16:G18)/(SUM($C$19:G19)*1000)</f>
        <v>#REF!</v>
      </c>
      <c r="H20" s="11" t="e">
        <f>SUM($C$16:H18)/(SUM($C$19:H19)*1000)</f>
        <v>#REF!</v>
      </c>
      <c r="I20" s="11" t="e">
        <f>SUM($C$16:I18)/(SUM($C$19:I19)*1000)</f>
        <v>#REF!</v>
      </c>
      <c r="J20" s="11" t="e">
        <f>SUM($C$16:J18)/(SUM($C$19:J19)*1000)</f>
        <v>#REF!</v>
      </c>
      <c r="K20" s="11" t="e">
        <f>SUM($C$16:K18)/(SUM($C$19:K19)*1000)</f>
        <v>#REF!</v>
      </c>
      <c r="L20" s="11" t="e">
        <f>SUM($C$16:L18)/(SUM($C$19:L19)*1000)</f>
        <v>#REF!</v>
      </c>
      <c r="M20" s="11" t="e">
        <f>SUM($C$16:M18)/(SUM($C$19:M19)*1000)</f>
        <v>#REF!</v>
      </c>
      <c r="N20" s="11" t="e">
        <f>SUM($C$16:N18)/(SUM($C$19:N19)*1000)</f>
        <v>#REF!</v>
      </c>
      <c r="O20" s="15"/>
      <c r="P20" s="15"/>
      <c r="Q20" s="15"/>
      <c r="R20" s="15"/>
      <c r="S20" s="15"/>
      <c r="T20" s="15"/>
      <c r="U20" s="15"/>
      <c r="V20" s="15"/>
      <c r="W20" s="15"/>
      <c r="X20" s="15"/>
      <c r="Y20" s="15"/>
      <c r="Z20" s="15"/>
    </row>
    <row r="21" spans="1:26" ht="13.5" customHeight="1" x14ac:dyDescent="0.3">
      <c r="A21" s="1"/>
      <c r="B21" s="15"/>
      <c r="C21" s="14"/>
      <c r="D21" s="14"/>
      <c r="E21" s="14"/>
      <c r="F21" s="14"/>
      <c r="G21" s="14"/>
      <c r="H21" s="14"/>
      <c r="I21" s="14"/>
      <c r="J21" s="14"/>
      <c r="K21" s="14"/>
      <c r="L21" s="14"/>
      <c r="M21" s="14"/>
      <c r="N21" s="14"/>
      <c r="O21" s="15"/>
      <c r="P21" s="15"/>
      <c r="Q21" s="15"/>
      <c r="R21" s="15"/>
      <c r="S21" s="15"/>
      <c r="T21" s="15"/>
      <c r="U21" s="15"/>
      <c r="V21" s="15"/>
      <c r="W21" s="15"/>
      <c r="X21" s="15"/>
      <c r="Y21" s="15"/>
      <c r="Z21" s="15"/>
    </row>
    <row r="22" spans="1:26" s="29" customFormat="1" ht="13.5" customHeight="1" x14ac:dyDescent="0.3">
      <c r="A22" s="24" t="s">
        <v>186</v>
      </c>
      <c r="B22" s="24"/>
      <c r="C22" s="36"/>
      <c r="D22" s="36"/>
      <c r="E22" s="36"/>
      <c r="F22" s="36"/>
      <c r="G22" s="17"/>
      <c r="H22" s="17"/>
      <c r="I22" s="17"/>
      <c r="J22" s="17"/>
      <c r="K22" s="17"/>
      <c r="L22" s="17"/>
      <c r="M22" s="17"/>
      <c r="N22" s="17"/>
      <c r="O22" s="17"/>
      <c r="P22" s="17"/>
      <c r="Q22" s="17"/>
      <c r="R22" s="17"/>
      <c r="S22" s="17"/>
      <c r="T22" s="17"/>
      <c r="U22" s="17"/>
      <c r="V22" s="17"/>
      <c r="W22" s="17"/>
      <c r="X22" s="17"/>
      <c r="Y22" s="17"/>
      <c r="Z22" s="17"/>
    </row>
    <row r="23" spans="1:26" s="29" customFormat="1" ht="13.5" customHeight="1" x14ac:dyDescent="0.3">
      <c r="A23" s="24" t="s">
        <v>180</v>
      </c>
      <c r="B23" s="24" t="s">
        <v>181</v>
      </c>
      <c r="C23" s="56" t="s">
        <v>138</v>
      </c>
      <c r="D23" s="56" t="s">
        <v>139</v>
      </c>
      <c r="E23" s="56" t="s">
        <v>140</v>
      </c>
      <c r="F23" s="56" t="s">
        <v>141</v>
      </c>
      <c r="G23" s="56" t="s">
        <v>142</v>
      </c>
      <c r="H23" s="56" t="s">
        <v>143</v>
      </c>
      <c r="I23" s="56" t="s">
        <v>144</v>
      </c>
      <c r="J23" s="56" t="s">
        <v>145</v>
      </c>
      <c r="K23" s="56" t="s">
        <v>146</v>
      </c>
      <c r="L23" s="56" t="s">
        <v>147</v>
      </c>
      <c r="M23" s="56" t="s">
        <v>148</v>
      </c>
      <c r="N23" s="56" t="s">
        <v>149</v>
      </c>
      <c r="O23" s="17"/>
      <c r="P23" s="17"/>
      <c r="Q23" s="17"/>
      <c r="R23" s="17"/>
      <c r="S23" s="17"/>
      <c r="T23" s="17"/>
      <c r="U23" s="17"/>
      <c r="V23" s="17"/>
      <c r="W23" s="17"/>
      <c r="X23" s="17"/>
      <c r="Y23" s="17"/>
      <c r="Z23" s="17"/>
    </row>
    <row r="24" spans="1:26" ht="13.5" customHeight="1" x14ac:dyDescent="0.3">
      <c r="A24" s="53" t="s">
        <v>171</v>
      </c>
      <c r="B24" s="53" t="s">
        <v>74</v>
      </c>
      <c r="C24" s="54" t="e">
        <f>SUMIFS('Variance Analysis'!C$30:C$45,'Variance Analysis'!$B$30:$B$45,'Variance Analysis'!$B$41,'Variance Analysis'!$A$30:$A$45,'Variance Analysis'!$A$41)</f>
        <v>#REF!</v>
      </c>
      <c r="D24" s="54" t="e">
        <f>SUMIFS('Variance Analysis'!D$30:D$45,'Variance Analysis'!$B$30:$B$45,'Variance Analysis'!$B$41,'Variance Analysis'!$A$30:$A$45,'Variance Analysis'!$A$41)</f>
        <v>#REF!</v>
      </c>
      <c r="E24" s="54" t="e">
        <f>SUMIFS('Variance Analysis'!E$30:E$45,'Variance Analysis'!$B$30:$B$45,'Variance Analysis'!$B$41,'Variance Analysis'!$A$30:$A$45,'Variance Analysis'!$A$41)</f>
        <v>#REF!</v>
      </c>
      <c r="F24" s="54" t="e">
        <f>SUMIFS('Variance Analysis'!F$30:F$45,'Variance Analysis'!$B$30:$B$45,'Variance Analysis'!$B$41,'Variance Analysis'!$A$30:$A$45,'Variance Analysis'!$A$41)</f>
        <v>#REF!</v>
      </c>
      <c r="G24" s="54" t="e">
        <f>SUMIFS('Variance Analysis'!G$30:G$45,'Variance Analysis'!$B$30:$B$45,'Variance Analysis'!$B$41,'Variance Analysis'!$A$30:$A$45,'Variance Analysis'!$A$41)</f>
        <v>#REF!</v>
      </c>
      <c r="H24" s="54" t="e">
        <f>SUMIFS('Variance Analysis'!H$30:H$45,'Variance Analysis'!$B$30:$B$45,'Variance Analysis'!$B$41,'Variance Analysis'!$A$30:$A$45,'Variance Analysis'!$A$41)</f>
        <v>#REF!</v>
      </c>
      <c r="I24" s="54" t="e">
        <f>SUMIFS('Variance Analysis'!I$30:I$45,'Variance Analysis'!$B$30:$B$45,'Variance Analysis'!$B$41,'Variance Analysis'!$A$30:$A$45,'Variance Analysis'!$A$41)</f>
        <v>#REF!</v>
      </c>
      <c r="J24" s="54" t="e">
        <f>SUMIFS('Variance Analysis'!J$30:J$45,'Variance Analysis'!$B$30:$B$45,'Variance Analysis'!$B$41,'Variance Analysis'!$A$30:$A$45,'Variance Analysis'!$A$41)</f>
        <v>#REF!</v>
      </c>
      <c r="K24" s="54" t="e">
        <f>SUMIFS('Variance Analysis'!K$30:K$45,'Variance Analysis'!$B$30:$B$45,'Variance Analysis'!$B$41,'Variance Analysis'!$A$30:$A$45,'Variance Analysis'!$A$41)</f>
        <v>#REF!</v>
      </c>
      <c r="L24" s="54" t="e">
        <f>SUMIFS('Variance Analysis'!L$30:L$45,'Variance Analysis'!$B$30:$B$45,'Variance Analysis'!$B$41,'Variance Analysis'!$A$30:$A$45,'Variance Analysis'!$A$41)</f>
        <v>#REF!</v>
      </c>
      <c r="M24" s="54" t="e">
        <f>SUMIFS('Variance Analysis'!M$30:M$45,'Variance Analysis'!$B$30:$B$45,'Variance Analysis'!$B$41,'Variance Analysis'!$A$30:$A$45,'Variance Analysis'!$A$41)</f>
        <v>#REF!</v>
      </c>
      <c r="N24" s="54" t="e">
        <f>SUMIFS('Variance Analysis'!N$30:N$45,'Variance Analysis'!$B$30:$B$45,'Variance Analysis'!$B$41,'Variance Analysis'!$A$30:$A$45,'Variance Analysis'!$A$41)</f>
        <v>#REF!</v>
      </c>
      <c r="O24" s="15"/>
      <c r="P24" s="15"/>
      <c r="Q24" s="15"/>
      <c r="R24" s="15"/>
      <c r="S24" s="15"/>
      <c r="T24" s="15"/>
      <c r="U24" s="15"/>
      <c r="V24" s="15"/>
      <c r="W24" s="15"/>
      <c r="X24" s="15"/>
      <c r="Y24" s="15"/>
      <c r="Z24" s="15"/>
    </row>
    <row r="25" spans="1:26" ht="13.5" customHeight="1" x14ac:dyDescent="0.3">
      <c r="A25" s="53" t="s">
        <v>172</v>
      </c>
      <c r="B25" s="53" t="s">
        <v>74</v>
      </c>
      <c r="C25" s="54" t="e">
        <f>SUMIFS('Variance Analysis'!C$30:C$45,'Variance Analysis'!$B$30:$B$45,'Variance Analysis'!$B$39,'Variance Analysis'!$A$30:$A$45,'Variance Analysis'!$A$41)</f>
        <v>#REF!</v>
      </c>
      <c r="D25" s="54" t="e">
        <f>SUMIFS('Variance Analysis'!D$30:D$45,'Variance Analysis'!$B$30:$B$45,'Variance Analysis'!$B$39,'Variance Analysis'!$A$30:$A$45,'Variance Analysis'!$A$41)</f>
        <v>#REF!</v>
      </c>
      <c r="E25" s="54" t="e">
        <f>SUMIFS('Variance Analysis'!E$30:E$45,'Variance Analysis'!$B$30:$B$45,'Variance Analysis'!$B$39,'Variance Analysis'!$A$30:$A$45,'Variance Analysis'!$A$41)</f>
        <v>#REF!</v>
      </c>
      <c r="F25" s="54" t="e">
        <f>SUMIFS('Variance Analysis'!F$30:F$45,'Variance Analysis'!$B$30:$B$45,'Variance Analysis'!$B$39,'Variance Analysis'!$A$30:$A$45,'Variance Analysis'!$A$41)</f>
        <v>#REF!</v>
      </c>
      <c r="G25" s="54" t="e">
        <f>SUMIFS('Variance Analysis'!G$30:G$45,'Variance Analysis'!$B$30:$B$45,'Variance Analysis'!$B$39,'Variance Analysis'!$A$30:$A$45,'Variance Analysis'!$A$41)</f>
        <v>#REF!</v>
      </c>
      <c r="H25" s="54" t="e">
        <f>SUMIFS('Variance Analysis'!H$30:H$45,'Variance Analysis'!$B$30:$B$45,'Variance Analysis'!$B$39,'Variance Analysis'!$A$30:$A$45,'Variance Analysis'!$A$41)</f>
        <v>#REF!</v>
      </c>
      <c r="I25" s="54" t="e">
        <f>SUMIFS('Variance Analysis'!I$30:I$45,'Variance Analysis'!$B$30:$B$45,'Variance Analysis'!$B$39,'Variance Analysis'!$A$30:$A$45,'Variance Analysis'!$A$41)</f>
        <v>#REF!</v>
      </c>
      <c r="J25" s="54" t="e">
        <f>SUMIFS('Variance Analysis'!J$30:J$45,'Variance Analysis'!$B$30:$B$45,'Variance Analysis'!$B$39,'Variance Analysis'!$A$30:$A$45,'Variance Analysis'!$A$41)</f>
        <v>#REF!</v>
      </c>
      <c r="K25" s="54" t="e">
        <f>SUMIFS('Variance Analysis'!K$30:K$45,'Variance Analysis'!$B$30:$B$45,'Variance Analysis'!$B$39,'Variance Analysis'!$A$30:$A$45,'Variance Analysis'!$A$41)</f>
        <v>#REF!</v>
      </c>
      <c r="L25" s="54" t="e">
        <f>SUMIFS('Variance Analysis'!L$30:L$45,'Variance Analysis'!$B$30:$B$45,'Variance Analysis'!$B$39,'Variance Analysis'!$A$30:$A$45,'Variance Analysis'!$A$41)</f>
        <v>#REF!</v>
      </c>
      <c r="M25" s="54" t="e">
        <f>SUMIFS('Variance Analysis'!M$30:M$45,'Variance Analysis'!$B$30:$B$45,'Variance Analysis'!$B$39,'Variance Analysis'!$A$30:$A$45,'Variance Analysis'!$A$41)</f>
        <v>#REF!</v>
      </c>
      <c r="N25" s="54" t="e">
        <f>SUMIFS('Variance Analysis'!N$30:N$45,'Variance Analysis'!$B$30:$B$45,'Variance Analysis'!$B$39,'Variance Analysis'!$A$30:$A$45,'Variance Analysis'!$A$41)</f>
        <v>#REF!</v>
      </c>
      <c r="O25" s="15"/>
      <c r="P25" s="15"/>
      <c r="Q25" s="15"/>
      <c r="R25" s="15"/>
      <c r="S25" s="15"/>
      <c r="T25" s="15"/>
      <c r="U25" s="15"/>
      <c r="V25" s="15"/>
      <c r="W25" s="15"/>
      <c r="X25" s="15"/>
      <c r="Y25" s="15"/>
      <c r="Z25" s="15"/>
    </row>
    <row r="26" spans="1:26" ht="13.5" customHeight="1" x14ac:dyDescent="0.3">
      <c r="A26" s="53" t="s">
        <v>173</v>
      </c>
      <c r="B26" s="53" t="s">
        <v>74</v>
      </c>
      <c r="C26" s="54" t="e">
        <f>SUMIFS('Variance Analysis'!C$30:C$45,'Variance Analysis'!$B$30:$B$45,'Variance Analysis'!$B40,'Variance Analysis'!$A$30:$A$45,'Variance Analysis'!$A$40)</f>
        <v>#REF!</v>
      </c>
      <c r="D26" s="54" t="e">
        <f>SUMIFS('Variance Analysis'!D$30:D$45,'Variance Analysis'!$B$30:$B$45,'Variance Analysis'!$B40,'Variance Analysis'!$A$30:$A$45,'Variance Analysis'!$A$40)</f>
        <v>#REF!</v>
      </c>
      <c r="E26" s="54" t="e">
        <f>SUMIFS('Variance Analysis'!E$30:E$45,'Variance Analysis'!$B$30:$B$45,'Variance Analysis'!$B40,'Variance Analysis'!$A$30:$A$45,'Variance Analysis'!$A$40)</f>
        <v>#REF!</v>
      </c>
      <c r="F26" s="54" t="e">
        <f>SUMIFS('Variance Analysis'!F$30:F$45,'Variance Analysis'!$B$30:$B$45,'Variance Analysis'!$B40,'Variance Analysis'!$A$30:$A$45,'Variance Analysis'!$A$40)</f>
        <v>#REF!</v>
      </c>
      <c r="G26" s="54" t="e">
        <f>SUMIFS('Variance Analysis'!G$30:G$45,'Variance Analysis'!$B$30:$B$45,'Variance Analysis'!$B40,'Variance Analysis'!$A$30:$A$45,'Variance Analysis'!$A$40)</f>
        <v>#REF!</v>
      </c>
      <c r="H26" s="54" t="e">
        <f>SUMIFS('Variance Analysis'!H$30:H$45,'Variance Analysis'!$B$30:$B$45,'Variance Analysis'!$B40,'Variance Analysis'!$A$30:$A$45,'Variance Analysis'!$A$40)</f>
        <v>#REF!</v>
      </c>
      <c r="I26" s="54" t="e">
        <f>SUMIFS('Variance Analysis'!I$30:I$45,'Variance Analysis'!$B$30:$B$45,'Variance Analysis'!$B40,'Variance Analysis'!$A$30:$A$45,'Variance Analysis'!$A$40)</f>
        <v>#REF!</v>
      </c>
      <c r="J26" s="54" t="e">
        <f>SUMIFS('Variance Analysis'!J$30:J$45,'Variance Analysis'!$B$30:$B$45,'Variance Analysis'!$B40,'Variance Analysis'!$A$30:$A$45,'Variance Analysis'!$A$40)</f>
        <v>#REF!</v>
      </c>
      <c r="K26" s="54" t="e">
        <f>SUMIFS('Variance Analysis'!K$30:K$45,'Variance Analysis'!$B$30:$B$45,'Variance Analysis'!$B40,'Variance Analysis'!$A$30:$A$45,'Variance Analysis'!$A$40)</f>
        <v>#REF!</v>
      </c>
      <c r="L26" s="54" t="e">
        <f>SUMIFS('Variance Analysis'!L$30:L$45,'Variance Analysis'!$B$30:$B$45,'Variance Analysis'!$B40,'Variance Analysis'!$A$30:$A$45,'Variance Analysis'!$A$40)</f>
        <v>#REF!</v>
      </c>
      <c r="M26" s="54" t="e">
        <f>SUMIFS('Variance Analysis'!M$30:M$45,'Variance Analysis'!$B$30:$B$45,'Variance Analysis'!$B40,'Variance Analysis'!$A$30:$A$45,'Variance Analysis'!$A$40)</f>
        <v>#REF!</v>
      </c>
      <c r="N26" s="54" t="e">
        <f>SUMIFS('Variance Analysis'!N$30:N$45,'Variance Analysis'!$B$30:$B$45,'Variance Analysis'!$B40,'Variance Analysis'!$A$30:$A$45,'Variance Analysis'!$A$40)</f>
        <v>#REF!</v>
      </c>
      <c r="O26" s="15"/>
      <c r="P26" s="15"/>
      <c r="Q26" s="15"/>
      <c r="R26" s="15"/>
      <c r="S26" s="15"/>
      <c r="T26" s="15"/>
      <c r="U26" s="15"/>
      <c r="V26" s="15"/>
      <c r="W26" s="15"/>
      <c r="X26" s="15"/>
      <c r="Y26" s="15"/>
      <c r="Z26" s="15"/>
    </row>
    <row r="27" spans="1:26" ht="13.5" customHeight="1" thickBot="1" x14ac:dyDescent="0.35">
      <c r="A27" s="53" t="s">
        <v>155</v>
      </c>
      <c r="B27" s="53" t="s">
        <v>182</v>
      </c>
      <c r="C27" s="64" t="e">
        <f>#REF!</f>
        <v>#REF!</v>
      </c>
      <c r="D27" s="64" t="e">
        <f>#REF!</f>
        <v>#REF!</v>
      </c>
      <c r="E27" s="64" t="e">
        <f>#REF!</f>
        <v>#REF!</v>
      </c>
      <c r="F27" s="64" t="e">
        <f>#REF!</f>
        <v>#REF!</v>
      </c>
      <c r="G27" s="64" t="e">
        <f>#REF!</f>
        <v>#REF!</v>
      </c>
      <c r="H27" s="64" t="e">
        <f>#REF!</f>
        <v>#REF!</v>
      </c>
      <c r="I27" s="64" t="e">
        <f>#REF!</f>
        <v>#REF!</v>
      </c>
      <c r="J27" s="64" t="e">
        <f>#REF!</f>
        <v>#REF!</v>
      </c>
      <c r="K27" s="64" t="e">
        <f>#REF!</f>
        <v>#REF!</v>
      </c>
      <c r="L27" s="64" t="e">
        <f>#REF!</f>
        <v>#REF!</v>
      </c>
      <c r="M27" s="64" t="e">
        <f>#REF!</f>
        <v>#REF!</v>
      </c>
      <c r="N27" s="64" t="e">
        <f>#REF!</f>
        <v>#REF!</v>
      </c>
      <c r="O27" s="15"/>
      <c r="P27" s="15"/>
      <c r="Q27" s="15"/>
      <c r="R27" s="15"/>
      <c r="S27" s="15"/>
      <c r="T27" s="15"/>
      <c r="U27" s="15"/>
      <c r="V27" s="15"/>
      <c r="W27" s="15"/>
      <c r="X27" s="15"/>
      <c r="Y27" s="15"/>
      <c r="Z27" s="15"/>
    </row>
    <row r="28" spans="1:26" ht="13.5" customHeight="1" thickTop="1" thickBot="1" x14ac:dyDescent="0.35">
      <c r="A28" s="9" t="s">
        <v>183</v>
      </c>
      <c r="B28" s="10" t="s">
        <v>184</v>
      </c>
      <c r="C28" s="11" t="e">
        <f>SUM(C24:C26)/(C27*1000)</f>
        <v>#REF!</v>
      </c>
      <c r="D28" s="11" t="e">
        <f>SUM($C$24:D26)/(SUM($C$27:D27)*1000)</f>
        <v>#REF!</v>
      </c>
      <c r="E28" s="11" t="e">
        <f>SUM($C$24:E26)/(SUM($C$27:E27)*1000)</f>
        <v>#REF!</v>
      </c>
      <c r="F28" s="11" t="e">
        <f>SUM($C$24:F26)/(SUM($C$27:F27)*1000)</f>
        <v>#REF!</v>
      </c>
      <c r="G28" s="11" t="e">
        <f>SUM($C$24:G26)/(SUM($C$27:G27)*1000)</f>
        <v>#REF!</v>
      </c>
      <c r="H28" s="11" t="e">
        <f>SUM($C$24:H26)/(SUM($C$27:H27)*1000)</f>
        <v>#REF!</v>
      </c>
      <c r="I28" s="11" t="e">
        <f>SUM($C$24:I26)/(SUM($C$27:I27)*1000)</f>
        <v>#REF!</v>
      </c>
      <c r="J28" s="11" t="e">
        <f>SUM($C$24:J26)/(SUM($C$27:J27)*1000)</f>
        <v>#REF!</v>
      </c>
      <c r="K28" s="11" t="e">
        <f>SUM($C$24:K26)/(SUM($C$27:K27)*1000)</f>
        <v>#REF!</v>
      </c>
      <c r="L28" s="11" t="e">
        <f>SUM($C$24:L26)/(SUM($C$27:L27)*1000)</f>
        <v>#REF!</v>
      </c>
      <c r="M28" s="11" t="e">
        <f>SUM($C$24:M26)/(SUM($C$27:M27)*1000)</f>
        <v>#REF!</v>
      </c>
      <c r="N28" s="11" t="e">
        <f>SUM($C$24:N26)/(SUM($C$27:N27)*1000)</f>
        <v>#REF!</v>
      </c>
      <c r="O28" s="15"/>
      <c r="P28" s="15"/>
      <c r="Q28" s="15"/>
      <c r="R28" s="15"/>
      <c r="S28" s="15"/>
      <c r="T28" s="15"/>
      <c r="U28" s="15"/>
      <c r="V28" s="15"/>
      <c r="W28" s="15"/>
      <c r="X28" s="15"/>
      <c r="Y28" s="15"/>
      <c r="Z28" s="15"/>
    </row>
    <row r="29" spans="1:26" ht="13.5" customHeight="1" x14ac:dyDescent="0.3">
      <c r="A29" s="1"/>
      <c r="B29" s="15"/>
      <c r="C29" s="14"/>
      <c r="D29" s="14"/>
      <c r="E29" s="14"/>
      <c r="F29" s="14"/>
      <c r="G29" s="14"/>
      <c r="H29" s="14"/>
      <c r="I29" s="14"/>
      <c r="J29" s="14"/>
      <c r="K29" s="14"/>
      <c r="L29" s="14"/>
      <c r="M29" s="14"/>
      <c r="N29" s="14"/>
      <c r="O29" s="15"/>
      <c r="P29" s="15"/>
      <c r="Q29" s="15"/>
      <c r="R29" s="15"/>
      <c r="S29" s="15"/>
      <c r="T29" s="15"/>
      <c r="U29" s="15"/>
      <c r="V29" s="15"/>
      <c r="W29" s="15"/>
      <c r="X29" s="15"/>
      <c r="Y29" s="15"/>
      <c r="Z29" s="15"/>
    </row>
    <row r="30" spans="1:26" s="29" customFormat="1" ht="13.5" customHeight="1" x14ac:dyDescent="0.3">
      <c r="A30" s="24" t="s">
        <v>187</v>
      </c>
      <c r="B30" s="24"/>
      <c r="C30" s="36"/>
      <c r="D30" s="36"/>
      <c r="E30" s="36"/>
      <c r="F30" s="36"/>
      <c r="G30" s="17"/>
      <c r="H30" s="17"/>
      <c r="I30" s="17"/>
      <c r="J30" s="17"/>
      <c r="K30" s="17"/>
      <c r="L30" s="17"/>
      <c r="M30" s="17"/>
      <c r="N30" s="17"/>
      <c r="O30" s="17"/>
      <c r="P30" s="17"/>
      <c r="Q30" s="17"/>
      <c r="R30" s="17"/>
      <c r="S30" s="17"/>
      <c r="T30" s="17"/>
      <c r="U30" s="17"/>
      <c r="V30" s="17"/>
      <c r="W30" s="17"/>
      <c r="X30" s="17"/>
      <c r="Y30" s="17"/>
      <c r="Z30" s="17"/>
    </row>
    <row r="31" spans="1:26" s="29" customFormat="1" ht="13.5" customHeight="1" x14ac:dyDescent="0.3">
      <c r="A31" s="24" t="s">
        <v>180</v>
      </c>
      <c r="B31" s="24" t="s">
        <v>181</v>
      </c>
      <c r="C31" s="56" t="s">
        <v>138</v>
      </c>
      <c r="D31" s="56" t="s">
        <v>139</v>
      </c>
      <c r="E31" s="56" t="s">
        <v>140</v>
      </c>
      <c r="F31" s="56" t="s">
        <v>141</v>
      </c>
      <c r="G31" s="56" t="s">
        <v>142</v>
      </c>
      <c r="H31" s="56" t="s">
        <v>143</v>
      </c>
      <c r="I31" s="56" t="s">
        <v>144</v>
      </c>
      <c r="J31" s="56" t="s">
        <v>145</v>
      </c>
      <c r="K31" s="56" t="s">
        <v>146</v>
      </c>
      <c r="L31" s="56" t="s">
        <v>147</v>
      </c>
      <c r="M31" s="56" t="s">
        <v>148</v>
      </c>
      <c r="N31" s="56" t="s">
        <v>149</v>
      </c>
      <c r="O31" s="17"/>
      <c r="P31" s="17"/>
      <c r="Q31" s="17"/>
      <c r="R31" s="17"/>
      <c r="S31" s="17"/>
      <c r="T31" s="17"/>
      <c r="U31" s="17"/>
      <c r="V31" s="17"/>
      <c r="W31" s="17"/>
      <c r="X31" s="17"/>
      <c r="Y31" s="17"/>
      <c r="Z31" s="17"/>
    </row>
    <row r="32" spans="1:26" ht="13.5" customHeight="1" x14ac:dyDescent="0.3">
      <c r="A32" s="53" t="s">
        <v>171</v>
      </c>
      <c r="B32" s="53" t="s">
        <v>74</v>
      </c>
      <c r="C32" s="54" t="e">
        <f>SUMIFS('Variance Analysis'!C$42:C$45,'Variance Analysis'!$B$42:$B$45,'Variance Analysis'!$B$45)</f>
        <v>#REF!</v>
      </c>
      <c r="D32" s="54" t="e">
        <f>SUMIFS('Variance Analysis'!D$42:D$45,'Variance Analysis'!$B$42:$B$45,'Variance Analysis'!$B$45)</f>
        <v>#REF!</v>
      </c>
      <c r="E32" s="54" t="e">
        <f>SUMIFS('Variance Analysis'!E$42:E$45,'Variance Analysis'!$B$42:$B$45,'Variance Analysis'!$B$45)</f>
        <v>#REF!</v>
      </c>
      <c r="F32" s="54" t="e">
        <f>SUMIFS('Variance Analysis'!F$42:F$45,'Variance Analysis'!$B$42:$B$45,'Variance Analysis'!$B$45)</f>
        <v>#REF!</v>
      </c>
      <c r="G32" s="54" t="e">
        <f>SUMIFS('Variance Analysis'!G$42:G$45,'Variance Analysis'!$B$42:$B$45,'Variance Analysis'!$B$45)</f>
        <v>#REF!</v>
      </c>
      <c r="H32" s="54" t="e">
        <f>SUMIFS('Variance Analysis'!H$42:H$45,'Variance Analysis'!$B$42:$B$45,'Variance Analysis'!$B$45)</f>
        <v>#REF!</v>
      </c>
      <c r="I32" s="54" t="e">
        <f>SUMIFS('Variance Analysis'!I$42:I$45,'Variance Analysis'!$B$42:$B$45,'Variance Analysis'!$B$45)</f>
        <v>#REF!</v>
      </c>
      <c r="J32" s="54" t="e">
        <f>SUMIFS('Variance Analysis'!J$42:J$45,'Variance Analysis'!$B$42:$B$45,'Variance Analysis'!$B$45)</f>
        <v>#REF!</v>
      </c>
      <c r="K32" s="54" t="e">
        <f>SUMIFS('Variance Analysis'!K$42:K$45,'Variance Analysis'!$B$42:$B$45,'Variance Analysis'!$B$45)</f>
        <v>#REF!</v>
      </c>
      <c r="L32" s="54" t="e">
        <f>SUMIFS('Variance Analysis'!L$42:L$45,'Variance Analysis'!$B$42:$B$45,'Variance Analysis'!$B$45)</f>
        <v>#REF!</v>
      </c>
      <c r="M32" s="54" t="e">
        <f>SUMIFS('Variance Analysis'!M$42:M$45,'Variance Analysis'!$B$42:$B$45,'Variance Analysis'!$B$45)</f>
        <v>#REF!</v>
      </c>
      <c r="N32" s="54" t="e">
        <f>SUMIFS('Variance Analysis'!N$42:N$45,'Variance Analysis'!$B$42:$B$45,'Variance Analysis'!$B$45)</f>
        <v>#REF!</v>
      </c>
      <c r="O32" s="15"/>
      <c r="P32" s="15"/>
      <c r="Q32" s="15"/>
      <c r="R32" s="15"/>
      <c r="S32" s="15"/>
      <c r="T32" s="15"/>
      <c r="U32" s="15"/>
      <c r="V32" s="15"/>
      <c r="W32" s="15"/>
      <c r="X32" s="15"/>
      <c r="Y32" s="15"/>
      <c r="Z32" s="15"/>
    </row>
    <row r="33" spans="1:26" ht="13.5" customHeight="1" x14ac:dyDescent="0.3">
      <c r="A33" s="53" t="s">
        <v>172</v>
      </c>
      <c r="B33" s="53" t="s">
        <v>74</v>
      </c>
      <c r="C33" s="54" t="e">
        <f>SUMIFS('Variance Analysis'!C$42:C$45,'Variance Analysis'!$B$42:$B$45,'Variance Analysis'!$B$43)</f>
        <v>#REF!</v>
      </c>
      <c r="D33" s="54" t="e">
        <f>SUMIFS('Variance Analysis'!D$42:D$45,'Variance Analysis'!$B$42:$B$45,'Variance Analysis'!$B$43)</f>
        <v>#REF!</v>
      </c>
      <c r="E33" s="54" t="e">
        <f>SUMIFS('Variance Analysis'!E$42:E$45,'Variance Analysis'!$B$42:$B$45,'Variance Analysis'!$B$43)</f>
        <v>#REF!</v>
      </c>
      <c r="F33" s="54" t="e">
        <f>SUMIFS('Variance Analysis'!F$42:F$45,'Variance Analysis'!$B$42:$B$45,'Variance Analysis'!$B$43)</f>
        <v>#REF!</v>
      </c>
      <c r="G33" s="54" t="e">
        <f>SUMIFS('Variance Analysis'!G$42:G$45,'Variance Analysis'!$B$42:$B$45,'Variance Analysis'!$B$43)</f>
        <v>#REF!</v>
      </c>
      <c r="H33" s="54" t="e">
        <f>SUMIFS('Variance Analysis'!H$42:H$45,'Variance Analysis'!$B$42:$B$45,'Variance Analysis'!$B$43)</f>
        <v>#REF!</v>
      </c>
      <c r="I33" s="54" t="e">
        <f>SUMIFS('Variance Analysis'!I$42:I$45,'Variance Analysis'!$B$42:$B$45,'Variance Analysis'!$B$43)</f>
        <v>#REF!</v>
      </c>
      <c r="J33" s="54" t="e">
        <f>SUMIFS('Variance Analysis'!J$42:J$45,'Variance Analysis'!$B$42:$B$45,'Variance Analysis'!$B$43)</f>
        <v>#REF!</v>
      </c>
      <c r="K33" s="54" t="e">
        <f>SUMIFS('Variance Analysis'!K$42:K$45,'Variance Analysis'!$B$42:$B$45,'Variance Analysis'!$B$43)</f>
        <v>#REF!</v>
      </c>
      <c r="L33" s="54" t="e">
        <f>SUMIFS('Variance Analysis'!L$42:L$45,'Variance Analysis'!$B$42:$B$45,'Variance Analysis'!$B$43)</f>
        <v>#REF!</v>
      </c>
      <c r="M33" s="54" t="e">
        <f>SUMIFS('Variance Analysis'!M$42:M$45,'Variance Analysis'!$B$42:$B$45,'Variance Analysis'!$B$43)</f>
        <v>#REF!</v>
      </c>
      <c r="N33" s="54" t="e">
        <f>SUMIFS('Variance Analysis'!N$42:N$45,'Variance Analysis'!$B$42:$B$45,'Variance Analysis'!$B$43)</f>
        <v>#REF!</v>
      </c>
      <c r="O33" s="15"/>
      <c r="P33" s="15"/>
      <c r="Q33" s="15"/>
      <c r="R33" s="15"/>
      <c r="S33" s="15"/>
      <c r="T33" s="15"/>
      <c r="U33" s="15"/>
      <c r="V33" s="15"/>
      <c r="W33" s="15"/>
      <c r="X33" s="15"/>
      <c r="Y33" s="15"/>
      <c r="Z33" s="15"/>
    </row>
    <row r="34" spans="1:26" ht="13.5" customHeight="1" x14ac:dyDescent="0.3">
      <c r="A34" s="53" t="s">
        <v>173</v>
      </c>
      <c r="B34" s="53" t="s">
        <v>74</v>
      </c>
      <c r="C34" s="54" t="e">
        <f>SUMIFS('Variance Analysis'!C$42:C$45,'Variance Analysis'!$B$42:$B$45,'Variance Analysis'!$B$44)</f>
        <v>#REF!</v>
      </c>
      <c r="D34" s="54" t="e">
        <f>SUMIFS('Variance Analysis'!D$42:D$45,'Variance Analysis'!$B$42:$B$45,'Variance Analysis'!$B$44)</f>
        <v>#REF!</v>
      </c>
      <c r="E34" s="54" t="e">
        <f>SUMIFS('Variance Analysis'!E$42:E$45,'Variance Analysis'!$B$42:$B$45,'Variance Analysis'!$B$44)</f>
        <v>#REF!</v>
      </c>
      <c r="F34" s="54" t="e">
        <f>SUMIFS('Variance Analysis'!F$42:F$45,'Variance Analysis'!$B$42:$B$45,'Variance Analysis'!$B$44)</f>
        <v>#REF!</v>
      </c>
      <c r="G34" s="54" t="e">
        <f>SUMIFS('Variance Analysis'!G$42:G$45,'Variance Analysis'!$B$42:$B$45,'Variance Analysis'!$B$44)</f>
        <v>#REF!</v>
      </c>
      <c r="H34" s="54" t="e">
        <f>SUMIFS('Variance Analysis'!H$42:H$45,'Variance Analysis'!$B$42:$B$45,'Variance Analysis'!$B$44)</f>
        <v>#REF!</v>
      </c>
      <c r="I34" s="54" t="e">
        <f>SUMIFS('Variance Analysis'!I$42:I$45,'Variance Analysis'!$B$42:$B$45,'Variance Analysis'!$B$44)</f>
        <v>#REF!</v>
      </c>
      <c r="J34" s="54" t="e">
        <f>SUMIFS('Variance Analysis'!J$42:J$45,'Variance Analysis'!$B$42:$B$45,'Variance Analysis'!$B$44)</f>
        <v>#REF!</v>
      </c>
      <c r="K34" s="54" t="e">
        <f>SUMIFS('Variance Analysis'!K$42:K$45,'Variance Analysis'!$B$42:$B$45,'Variance Analysis'!$B$44)</f>
        <v>#REF!</v>
      </c>
      <c r="L34" s="54" t="e">
        <f>SUMIFS('Variance Analysis'!L$42:L$45,'Variance Analysis'!$B$42:$B$45,'Variance Analysis'!$B$44)</f>
        <v>#REF!</v>
      </c>
      <c r="M34" s="54" t="e">
        <f>SUMIFS('Variance Analysis'!M$42:M$45,'Variance Analysis'!$B$42:$B$45,'Variance Analysis'!$B$44)</f>
        <v>#REF!</v>
      </c>
      <c r="N34" s="54" t="e">
        <f>SUMIFS('Variance Analysis'!N$42:N$45,'Variance Analysis'!$B$42:$B$45,'Variance Analysis'!$B$44)</f>
        <v>#REF!</v>
      </c>
      <c r="O34" s="15"/>
      <c r="P34" s="15"/>
      <c r="Q34" s="15"/>
      <c r="R34" s="15"/>
      <c r="S34" s="15"/>
      <c r="T34" s="15"/>
      <c r="U34" s="15"/>
      <c r="V34" s="15"/>
      <c r="W34" s="15"/>
      <c r="X34" s="15"/>
      <c r="Y34" s="15"/>
      <c r="Z34" s="15"/>
    </row>
    <row r="35" spans="1:26" ht="13.5" customHeight="1" x14ac:dyDescent="0.3">
      <c r="A35" s="53" t="s">
        <v>150</v>
      </c>
      <c r="B35" s="53" t="s">
        <v>182</v>
      </c>
      <c r="C35" s="64" t="e">
        <f>#REF!</f>
        <v>#REF!</v>
      </c>
      <c r="D35" s="64" t="e">
        <f>#REF!</f>
        <v>#REF!</v>
      </c>
      <c r="E35" s="64" t="e">
        <f>#REF!</f>
        <v>#REF!</v>
      </c>
      <c r="F35" s="64" t="e">
        <f>#REF!</f>
        <v>#REF!</v>
      </c>
      <c r="G35" s="64" t="e">
        <f>#REF!</f>
        <v>#REF!</v>
      </c>
      <c r="H35" s="64" t="e">
        <f>#REF!</f>
        <v>#REF!</v>
      </c>
      <c r="I35" s="64" t="e">
        <f>#REF!</f>
        <v>#REF!</v>
      </c>
      <c r="J35" s="64" t="e">
        <f>#REF!</f>
        <v>#REF!</v>
      </c>
      <c r="K35" s="64" t="e">
        <f>#REF!</f>
        <v>#REF!</v>
      </c>
      <c r="L35" s="64" t="e">
        <f>#REF!</f>
        <v>#REF!</v>
      </c>
      <c r="M35" s="64" t="e">
        <f>#REF!</f>
        <v>#REF!</v>
      </c>
      <c r="N35" s="64" t="e">
        <f>#REF!</f>
        <v>#REF!</v>
      </c>
      <c r="O35" s="15"/>
      <c r="P35" s="15"/>
      <c r="Q35" s="15"/>
      <c r="R35" s="15"/>
      <c r="S35" s="15"/>
      <c r="T35" s="15"/>
      <c r="U35" s="15"/>
      <c r="V35" s="15"/>
      <c r="W35" s="15"/>
      <c r="X35" s="15"/>
      <c r="Y35" s="15"/>
      <c r="Z35" s="15"/>
    </row>
    <row r="36" spans="1:26" ht="13.5" customHeight="1" x14ac:dyDescent="0.3">
      <c r="A36" s="53" t="s">
        <v>154</v>
      </c>
      <c r="B36" s="53" t="s">
        <v>182</v>
      </c>
      <c r="C36" s="64" t="e">
        <f>#REF!</f>
        <v>#REF!</v>
      </c>
      <c r="D36" s="64" t="e">
        <f>#REF!</f>
        <v>#REF!</v>
      </c>
      <c r="E36" s="64" t="e">
        <f>#REF!</f>
        <v>#REF!</v>
      </c>
      <c r="F36" s="64" t="e">
        <f>#REF!</f>
        <v>#REF!</v>
      </c>
      <c r="G36" s="64" t="e">
        <f>#REF!</f>
        <v>#REF!</v>
      </c>
      <c r="H36" s="64" t="e">
        <f>#REF!</f>
        <v>#REF!</v>
      </c>
      <c r="I36" s="64" t="e">
        <f>#REF!</f>
        <v>#REF!</v>
      </c>
      <c r="J36" s="64" t="e">
        <f>#REF!</f>
        <v>#REF!</v>
      </c>
      <c r="K36" s="64" t="e">
        <f>#REF!</f>
        <v>#REF!</v>
      </c>
      <c r="L36" s="64" t="e">
        <f>#REF!</f>
        <v>#REF!</v>
      </c>
      <c r="M36" s="64" t="e">
        <f>#REF!</f>
        <v>#REF!</v>
      </c>
      <c r="N36" s="64" t="e">
        <f>#REF!</f>
        <v>#REF!</v>
      </c>
      <c r="O36" s="15"/>
      <c r="P36" s="15"/>
      <c r="Q36" s="15"/>
      <c r="R36" s="15"/>
      <c r="S36" s="15"/>
      <c r="T36" s="15"/>
      <c r="U36" s="15"/>
      <c r="V36" s="15"/>
      <c r="W36" s="15"/>
      <c r="X36" s="15"/>
      <c r="Y36" s="15"/>
      <c r="Z36" s="15"/>
    </row>
    <row r="37" spans="1:26" ht="13.5" customHeight="1" thickBot="1" x14ac:dyDescent="0.35">
      <c r="A37" s="53" t="s">
        <v>155</v>
      </c>
      <c r="B37" s="53" t="s">
        <v>182</v>
      </c>
      <c r="C37" s="64" t="e">
        <f>#REF!</f>
        <v>#REF!</v>
      </c>
      <c r="D37" s="64" t="e">
        <f>#REF!</f>
        <v>#REF!</v>
      </c>
      <c r="E37" s="64" t="e">
        <f>#REF!</f>
        <v>#REF!</v>
      </c>
      <c r="F37" s="64" t="e">
        <f>#REF!</f>
        <v>#REF!</v>
      </c>
      <c r="G37" s="64" t="e">
        <f>#REF!</f>
        <v>#REF!</v>
      </c>
      <c r="H37" s="64" t="e">
        <f>#REF!</f>
        <v>#REF!</v>
      </c>
      <c r="I37" s="64" t="e">
        <f>#REF!</f>
        <v>#REF!</v>
      </c>
      <c r="J37" s="64" t="e">
        <f>#REF!</f>
        <v>#REF!</v>
      </c>
      <c r="K37" s="64" t="e">
        <f>#REF!</f>
        <v>#REF!</v>
      </c>
      <c r="L37" s="64" t="e">
        <f>#REF!</f>
        <v>#REF!</v>
      </c>
      <c r="M37" s="64" t="e">
        <f>#REF!</f>
        <v>#REF!</v>
      </c>
      <c r="N37" s="64" t="e">
        <f>#REF!</f>
        <v>#REF!</v>
      </c>
      <c r="O37" s="15"/>
      <c r="P37" s="15"/>
      <c r="Q37" s="15"/>
      <c r="R37" s="15"/>
      <c r="S37" s="15"/>
      <c r="T37" s="15"/>
      <c r="U37" s="15"/>
      <c r="V37" s="15"/>
      <c r="W37" s="15"/>
      <c r="X37" s="15"/>
      <c r="Y37" s="15"/>
      <c r="Z37" s="15"/>
    </row>
    <row r="38" spans="1:26" ht="13.5" customHeight="1" thickTop="1" thickBot="1" x14ac:dyDescent="0.35">
      <c r="A38" s="9" t="s">
        <v>183</v>
      </c>
      <c r="B38" s="10" t="s">
        <v>184</v>
      </c>
      <c r="C38" s="11" t="e">
        <f>SUM($C$32:C34)/(SUM($C$35:C37)*1000)</f>
        <v>#REF!</v>
      </c>
      <c r="D38" s="11" t="e">
        <f>SUM($C$32:D34)/(SUM($C$35:D37)*1000)</f>
        <v>#REF!</v>
      </c>
      <c r="E38" s="11" t="e">
        <f>SUM($C$32:E34)/(SUM($C$35:E37)*1000)</f>
        <v>#REF!</v>
      </c>
      <c r="F38" s="11" t="e">
        <f>SUM($C$32:F34)/(SUM($C$35:F37)*1000)</f>
        <v>#REF!</v>
      </c>
      <c r="G38" s="11" t="e">
        <f>SUM($C$32:G34)/(SUM($C$35:G37)*1000)</f>
        <v>#REF!</v>
      </c>
      <c r="H38" s="11" t="e">
        <f>SUM($C$32:H34)/(SUM($C$35:H37)*1000)</f>
        <v>#REF!</v>
      </c>
      <c r="I38" s="11" t="e">
        <f>SUM($C$32:I34)/(SUM($C$35:I37)*1000)</f>
        <v>#REF!</v>
      </c>
      <c r="J38" s="11" t="e">
        <f>SUM($C$32:J34)/(SUM($C$35:J37)*1000)</f>
        <v>#REF!</v>
      </c>
      <c r="K38" s="11" t="e">
        <f>SUM($C$32:K34)/(SUM($C$35:K37)*1000)</f>
        <v>#REF!</v>
      </c>
      <c r="L38" s="11" t="e">
        <f>SUM($C$32:L34)/(SUM($C$35:L37)*1000)</f>
        <v>#REF!</v>
      </c>
      <c r="M38" s="11" t="e">
        <f>SUM($C$32:M34)/(SUM($C$35:M37)*1000)</f>
        <v>#REF!</v>
      </c>
      <c r="N38" s="11" t="e">
        <f>SUM($C$32:N34)/(SUM($C$35:N37)*1000)</f>
        <v>#REF!</v>
      </c>
      <c r="O38" s="15"/>
      <c r="P38" s="15"/>
      <c r="Q38" s="15"/>
      <c r="R38" s="15"/>
      <c r="S38" s="15"/>
      <c r="T38" s="15"/>
      <c r="U38" s="15"/>
      <c r="V38" s="15"/>
      <c r="W38" s="15"/>
      <c r="X38" s="15"/>
      <c r="Y38" s="15"/>
      <c r="Z38" s="15"/>
    </row>
    <row r="39" spans="1:26" ht="13.5" customHeight="1" x14ac:dyDescent="0.3">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s="29" customFormat="1" ht="13.5" customHeight="1" x14ac:dyDescent="0.3">
      <c r="A40" s="24" t="s">
        <v>188</v>
      </c>
      <c r="B40" s="24"/>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s="29" customFormat="1" ht="13.5" customHeight="1" x14ac:dyDescent="0.3">
      <c r="A41" s="24" t="s">
        <v>180</v>
      </c>
      <c r="B41" s="24"/>
      <c r="C41" s="25" t="s">
        <v>138</v>
      </c>
      <c r="D41" s="25" t="s">
        <v>139</v>
      </c>
      <c r="E41" s="25" t="s">
        <v>140</v>
      </c>
      <c r="F41" s="25" t="s">
        <v>141</v>
      </c>
      <c r="G41" s="25" t="s">
        <v>142</v>
      </c>
      <c r="H41" s="25" t="s">
        <v>143</v>
      </c>
      <c r="I41" s="25" t="s">
        <v>144</v>
      </c>
      <c r="J41" s="25" t="s">
        <v>145</v>
      </c>
      <c r="K41" s="25" t="s">
        <v>146</v>
      </c>
      <c r="L41" s="25" t="s">
        <v>147</v>
      </c>
      <c r="M41" s="25" t="s">
        <v>148</v>
      </c>
      <c r="N41" s="25" t="s">
        <v>149</v>
      </c>
      <c r="O41" s="17"/>
      <c r="P41" s="17"/>
      <c r="Q41" s="17"/>
      <c r="R41" s="17"/>
      <c r="S41" s="17"/>
      <c r="T41" s="17"/>
      <c r="U41" s="17"/>
      <c r="V41" s="17"/>
      <c r="W41" s="17"/>
      <c r="X41" s="17"/>
      <c r="Y41" s="17"/>
      <c r="Z41" s="17"/>
    </row>
    <row r="42" spans="1:26" ht="13.5" customHeight="1" x14ac:dyDescent="0.3">
      <c r="A42" s="53" t="s">
        <v>171</v>
      </c>
      <c r="B42" s="53" t="s">
        <v>74</v>
      </c>
      <c r="C42" s="54" t="e">
        <f>SUMIFS('Variance Analysis'!C$9:C$24,'Variance Analysis'!$B$9:$B$24,'Variance Analysis'!$B$12,'Variance Analysis'!$A$9:$A$24,'Variance Analysis'!$A$12)</f>
        <v>#REF!</v>
      </c>
      <c r="D42" s="54" t="e">
        <f>SUMIFS('Variance Analysis'!D$9:D$24,'Variance Analysis'!$B$9:$B$24,'Variance Analysis'!$B$12,'Variance Analysis'!$A$9:$A$24,'Variance Analysis'!$A$12)</f>
        <v>#REF!</v>
      </c>
      <c r="E42" s="54" t="e">
        <f>SUMIFS('Variance Analysis'!E$9:E$24,'Variance Analysis'!$B$9:$B$24,'Variance Analysis'!$B$12,'Variance Analysis'!$A$9:$A$24,'Variance Analysis'!$A$12)</f>
        <v>#REF!</v>
      </c>
      <c r="F42" s="54" t="e">
        <f>SUMIFS('Variance Analysis'!F$9:F$24,'Variance Analysis'!$B$9:$B$24,'Variance Analysis'!$B$12,'Variance Analysis'!$A$9:$A$24,'Variance Analysis'!$A$12)</f>
        <v>#REF!</v>
      </c>
      <c r="G42" s="54" t="e">
        <f>SUMIFS('Variance Analysis'!G$9:G$24,'Variance Analysis'!$B$9:$B$24,'Variance Analysis'!$B$12,'Variance Analysis'!$A$9:$A$24,'Variance Analysis'!$A$12)</f>
        <v>#REF!</v>
      </c>
      <c r="H42" s="54" t="e">
        <f>SUMIFS('Variance Analysis'!H$9:H$24,'Variance Analysis'!$B$9:$B$24,'Variance Analysis'!$B$12,'Variance Analysis'!$A$9:$A$24,'Variance Analysis'!$A$12)</f>
        <v>#REF!</v>
      </c>
      <c r="I42" s="54" t="e">
        <f>SUMIFS('Variance Analysis'!I$9:I$24,'Variance Analysis'!$B$9:$B$24,'Variance Analysis'!$B$12,'Variance Analysis'!$A$9:$A$24,'Variance Analysis'!$A$12)</f>
        <v>#REF!</v>
      </c>
      <c r="J42" s="54" t="e">
        <f>SUMIFS('Variance Analysis'!J$9:J$24,'Variance Analysis'!$B$9:$B$24,'Variance Analysis'!$B$12,'Variance Analysis'!$A$9:$A$24,'Variance Analysis'!$A$12)</f>
        <v>#REF!</v>
      </c>
      <c r="K42" s="54" t="e">
        <f>SUMIFS('Variance Analysis'!K$9:K$24,'Variance Analysis'!$B$9:$B$24,'Variance Analysis'!$B$12,'Variance Analysis'!$A$9:$A$24,'Variance Analysis'!$A$12)</f>
        <v>#REF!</v>
      </c>
      <c r="L42" s="54" t="e">
        <f>SUMIFS('Variance Analysis'!L$9:L$24,'Variance Analysis'!$B$9:$B$24,'Variance Analysis'!$B$12,'Variance Analysis'!$A$9:$A$24,'Variance Analysis'!$A$12)</f>
        <v>#REF!</v>
      </c>
      <c r="M42" s="54" t="e">
        <f>SUMIFS('Variance Analysis'!M$9:M$24,'Variance Analysis'!$B$9:$B$24,'Variance Analysis'!$B$12,'Variance Analysis'!$A$9:$A$24,'Variance Analysis'!$A$12)</f>
        <v>#REF!</v>
      </c>
      <c r="N42" s="54" t="e">
        <f>SUMIFS('Variance Analysis'!N$9:N$24,'Variance Analysis'!$B$9:$B$24,'Variance Analysis'!$B$12,'Variance Analysis'!$A$9:$A$24,'Variance Analysis'!$A$12)</f>
        <v>#REF!</v>
      </c>
      <c r="O42" s="15"/>
      <c r="P42" s="15"/>
      <c r="Q42" s="15"/>
      <c r="R42" s="15"/>
      <c r="S42" s="15"/>
      <c r="T42" s="15"/>
      <c r="U42" s="15"/>
      <c r="V42" s="15"/>
      <c r="W42" s="15"/>
      <c r="X42" s="15"/>
      <c r="Y42" s="15"/>
      <c r="Z42" s="15"/>
    </row>
    <row r="43" spans="1:26" ht="13.5" customHeight="1" x14ac:dyDescent="0.3">
      <c r="A43" s="53" t="s">
        <v>172</v>
      </c>
      <c r="B43" s="53" t="s">
        <v>74</v>
      </c>
      <c r="C43" s="54" t="e">
        <f>SUMIFS('Variance Analysis'!C$9:C$24,'Variance Analysis'!$B$9:$B$24,'Variance Analysis'!$B$10,'Variance Analysis'!$A$9:$A$24,'Variance Analysis'!$A$10)</f>
        <v>#REF!</v>
      </c>
      <c r="D43" s="54" t="e">
        <f>SUMIFS('Variance Analysis'!D$9:D$24,'Variance Analysis'!$B$9:$B$24,'Variance Analysis'!$B$10,'Variance Analysis'!$A$9:$A$24,'Variance Analysis'!$A$10)</f>
        <v>#REF!</v>
      </c>
      <c r="E43" s="54" t="e">
        <f>SUMIFS('Variance Analysis'!E$9:E$24,'Variance Analysis'!$B$9:$B$24,'Variance Analysis'!$B$10,'Variance Analysis'!$A$9:$A$24,'Variance Analysis'!$A$10)</f>
        <v>#REF!</v>
      </c>
      <c r="F43" s="54" t="e">
        <f>SUMIFS('Variance Analysis'!F$9:F$24,'Variance Analysis'!$B$9:$B$24,'Variance Analysis'!$B$10,'Variance Analysis'!$A$9:$A$24,'Variance Analysis'!$A$10)</f>
        <v>#REF!</v>
      </c>
      <c r="G43" s="54" t="e">
        <f>SUMIFS('Variance Analysis'!G$9:G$24,'Variance Analysis'!$B$9:$B$24,'Variance Analysis'!$B$10,'Variance Analysis'!$A$9:$A$24,'Variance Analysis'!$A$10)</f>
        <v>#REF!</v>
      </c>
      <c r="H43" s="54" t="e">
        <f>SUMIFS('Variance Analysis'!H$9:H$24,'Variance Analysis'!$B$9:$B$24,'Variance Analysis'!$B$10,'Variance Analysis'!$A$9:$A$24,'Variance Analysis'!$A$10)</f>
        <v>#REF!</v>
      </c>
      <c r="I43" s="54" t="e">
        <f>SUMIFS('Variance Analysis'!I$9:I$24,'Variance Analysis'!$B$9:$B$24,'Variance Analysis'!$B$10,'Variance Analysis'!$A$9:$A$24,'Variance Analysis'!$A$10)</f>
        <v>#REF!</v>
      </c>
      <c r="J43" s="54" t="e">
        <f>SUMIFS('Variance Analysis'!J$9:J$24,'Variance Analysis'!$B$9:$B$24,'Variance Analysis'!$B$10,'Variance Analysis'!$A$9:$A$24,'Variance Analysis'!$A$10)</f>
        <v>#REF!</v>
      </c>
      <c r="K43" s="54" t="e">
        <f>SUMIFS('Variance Analysis'!K$9:K$24,'Variance Analysis'!$B$9:$B$24,'Variance Analysis'!$B$10,'Variance Analysis'!$A$9:$A$24,'Variance Analysis'!$A$10)</f>
        <v>#REF!</v>
      </c>
      <c r="L43" s="54" t="e">
        <f>SUMIFS('Variance Analysis'!L$9:L$24,'Variance Analysis'!$B$9:$B$24,'Variance Analysis'!$B$10,'Variance Analysis'!$A$9:$A$24,'Variance Analysis'!$A$10)</f>
        <v>#REF!</v>
      </c>
      <c r="M43" s="54" t="e">
        <f>SUMIFS('Variance Analysis'!M$9:M$24,'Variance Analysis'!$B$9:$B$24,'Variance Analysis'!$B$10,'Variance Analysis'!$A$9:$A$24,'Variance Analysis'!$A$10)</f>
        <v>#REF!</v>
      </c>
      <c r="N43" s="54" t="e">
        <f>SUMIFS('Variance Analysis'!N$9:N$24,'Variance Analysis'!$B$9:$B$24,'Variance Analysis'!$B$10,'Variance Analysis'!$A$9:$A$24,'Variance Analysis'!$A$10)</f>
        <v>#REF!</v>
      </c>
      <c r="O43" s="15"/>
      <c r="P43" s="15"/>
      <c r="Q43" s="15"/>
      <c r="R43" s="15"/>
      <c r="S43" s="15"/>
      <c r="T43" s="15"/>
      <c r="U43" s="15"/>
      <c r="V43" s="15"/>
      <c r="W43" s="15"/>
      <c r="X43" s="15"/>
      <c r="Y43" s="15"/>
      <c r="Z43" s="15"/>
    </row>
    <row r="44" spans="1:26" ht="13.5" customHeight="1" x14ac:dyDescent="0.3">
      <c r="A44" s="53" t="s">
        <v>173</v>
      </c>
      <c r="B44" s="53" t="s">
        <v>74</v>
      </c>
      <c r="C44" s="54" t="e">
        <f>SUMIFS('Variance Analysis'!C$9:C$24,'Variance Analysis'!$B$9:$B$24,'Variance Analysis'!$B$11,'Variance Analysis'!$A$9:$A$24,'Variance Analysis'!$A$11)</f>
        <v>#REF!</v>
      </c>
      <c r="D44" s="54" t="e">
        <f>SUMIFS('Variance Analysis'!D$9:D$24,'Variance Analysis'!$B$9:$B$24,'Variance Analysis'!$B$11,'Variance Analysis'!$A$9:$A$24,'Variance Analysis'!$A$11)</f>
        <v>#REF!</v>
      </c>
      <c r="E44" s="54" t="e">
        <f>SUMIFS('Variance Analysis'!E$9:E$24,'Variance Analysis'!$B$9:$B$24,'Variance Analysis'!$B$11,'Variance Analysis'!$A$9:$A$24,'Variance Analysis'!$A$11)</f>
        <v>#REF!</v>
      </c>
      <c r="F44" s="54" t="e">
        <f>SUMIFS('Variance Analysis'!F$9:F$24,'Variance Analysis'!$B$9:$B$24,'Variance Analysis'!$B$11,'Variance Analysis'!$A$9:$A$24,'Variance Analysis'!$A$11)</f>
        <v>#REF!</v>
      </c>
      <c r="G44" s="54" t="e">
        <f>SUMIFS('Variance Analysis'!G$9:G$24,'Variance Analysis'!$B$9:$B$24,'Variance Analysis'!$B$11,'Variance Analysis'!$A$9:$A$24,'Variance Analysis'!$A$11)</f>
        <v>#REF!</v>
      </c>
      <c r="H44" s="54" t="e">
        <f>SUMIFS('Variance Analysis'!H$9:H$24,'Variance Analysis'!$B$9:$B$24,'Variance Analysis'!$B$11,'Variance Analysis'!$A$9:$A$24,'Variance Analysis'!$A$11)</f>
        <v>#REF!</v>
      </c>
      <c r="I44" s="54" t="e">
        <f>SUMIFS('Variance Analysis'!I$9:I$24,'Variance Analysis'!$B$9:$B$24,'Variance Analysis'!$B$11,'Variance Analysis'!$A$9:$A$24,'Variance Analysis'!$A$11)</f>
        <v>#REF!</v>
      </c>
      <c r="J44" s="54" t="e">
        <f>SUMIFS('Variance Analysis'!J$9:J$24,'Variance Analysis'!$B$9:$B$24,'Variance Analysis'!$B$11,'Variance Analysis'!$A$9:$A$24,'Variance Analysis'!$A$11)</f>
        <v>#REF!</v>
      </c>
      <c r="K44" s="54" t="e">
        <f>SUMIFS('Variance Analysis'!K$9:K$24,'Variance Analysis'!$B$9:$B$24,'Variance Analysis'!$B$11,'Variance Analysis'!$A$9:$A$24,'Variance Analysis'!$A$11)</f>
        <v>#REF!</v>
      </c>
      <c r="L44" s="54" t="e">
        <f>SUMIFS('Variance Analysis'!L$9:L$24,'Variance Analysis'!$B$9:$B$24,'Variance Analysis'!$B$11,'Variance Analysis'!$A$9:$A$24,'Variance Analysis'!$A$11)</f>
        <v>#REF!</v>
      </c>
      <c r="M44" s="54" t="e">
        <f>SUMIFS('Variance Analysis'!M$9:M$24,'Variance Analysis'!$B$9:$B$24,'Variance Analysis'!$B$11,'Variance Analysis'!$A$9:$A$24,'Variance Analysis'!$A$11)</f>
        <v>#REF!</v>
      </c>
      <c r="N44" s="54" t="e">
        <f>SUMIFS('Variance Analysis'!N$9:N$24,'Variance Analysis'!$B$9:$B$24,'Variance Analysis'!$B$11,'Variance Analysis'!$A$9:$A$24,'Variance Analysis'!$A$11)</f>
        <v>#REF!</v>
      </c>
      <c r="O44" s="15"/>
      <c r="P44" s="15"/>
      <c r="Q44" s="15"/>
      <c r="R44" s="15"/>
      <c r="S44" s="15"/>
      <c r="T44" s="15"/>
      <c r="U44" s="15"/>
      <c r="V44" s="15"/>
      <c r="W44" s="15"/>
      <c r="X44" s="15"/>
      <c r="Y44" s="15"/>
      <c r="Z44" s="15"/>
    </row>
    <row r="45" spans="1:26" ht="13.5" customHeight="1" thickBot="1" x14ac:dyDescent="0.35">
      <c r="A45" s="53" t="s">
        <v>150</v>
      </c>
      <c r="B45" s="53" t="s">
        <v>182</v>
      </c>
      <c r="C45" s="64" t="e">
        <f>#REF!</f>
        <v>#REF!</v>
      </c>
      <c r="D45" s="64" t="e">
        <f>#REF!</f>
        <v>#REF!</v>
      </c>
      <c r="E45" s="64" t="e">
        <f>#REF!</f>
        <v>#REF!</v>
      </c>
      <c r="F45" s="64" t="e">
        <f>#REF!</f>
        <v>#REF!</v>
      </c>
      <c r="G45" s="64" t="e">
        <f>#REF!</f>
        <v>#REF!</v>
      </c>
      <c r="H45" s="64" t="e">
        <f>#REF!</f>
        <v>#REF!</v>
      </c>
      <c r="I45" s="64" t="e">
        <f>#REF!</f>
        <v>#REF!</v>
      </c>
      <c r="J45" s="64" t="e">
        <f>#REF!</f>
        <v>#REF!</v>
      </c>
      <c r="K45" s="64" t="e">
        <f>#REF!</f>
        <v>#REF!</v>
      </c>
      <c r="L45" s="64" t="e">
        <f>#REF!</f>
        <v>#REF!</v>
      </c>
      <c r="M45" s="64" t="e">
        <f>#REF!</f>
        <v>#REF!</v>
      </c>
      <c r="N45" s="64" t="e">
        <f>#REF!</f>
        <v>#REF!</v>
      </c>
      <c r="O45" s="15"/>
      <c r="P45" s="15"/>
      <c r="Q45" s="15"/>
      <c r="R45" s="15"/>
      <c r="S45" s="15"/>
      <c r="T45" s="15"/>
      <c r="U45" s="15"/>
      <c r="V45" s="15"/>
      <c r="W45" s="15"/>
      <c r="X45" s="15"/>
      <c r="Y45" s="15"/>
      <c r="Z45" s="15"/>
    </row>
    <row r="46" spans="1:26" ht="13.5" customHeight="1" thickTop="1" thickBot="1" x14ac:dyDescent="0.35">
      <c r="A46" s="9" t="s">
        <v>189</v>
      </c>
      <c r="B46" s="10" t="s">
        <v>184</v>
      </c>
      <c r="C46" s="11" t="e">
        <f>SUM($C$42:C44)/(SUM($C$45:C45)*1000)</f>
        <v>#REF!</v>
      </c>
      <c r="D46" s="11" t="e">
        <f>SUM($C$42:D44)/(SUM($C$45:D45)*1000)</f>
        <v>#REF!</v>
      </c>
      <c r="E46" s="11" t="e">
        <f>SUM($C$42:E44)/(SUM($C$45:E45)*1000)</f>
        <v>#REF!</v>
      </c>
      <c r="F46" s="11" t="e">
        <f>SUM($C$42:F44)/(SUM($C$45:F45)*1000)</f>
        <v>#REF!</v>
      </c>
      <c r="G46" s="11" t="e">
        <f>SUM($C$42:G44)/(SUM($C$45:G45)*1000)</f>
        <v>#REF!</v>
      </c>
      <c r="H46" s="11" t="e">
        <f>SUM($C$42:H44)/(SUM($C$45:H45)*1000)</f>
        <v>#REF!</v>
      </c>
      <c r="I46" s="11" t="e">
        <f>SUM($C$42:I44)/(SUM($C$45:I45)*1000)</f>
        <v>#REF!</v>
      </c>
      <c r="J46" s="11" t="e">
        <f>SUM($C$42:J44)/(SUM($C$45:J45)*1000)</f>
        <v>#REF!</v>
      </c>
      <c r="K46" s="11" t="e">
        <f>SUM($C$42:K44)/(SUM($C$45:K45)*1000)</f>
        <v>#REF!</v>
      </c>
      <c r="L46" s="11" t="e">
        <f>SUM($C$42:L44)/(SUM($C$45:L45)*1000)</f>
        <v>#REF!</v>
      </c>
      <c r="M46" s="11" t="e">
        <f>SUM($C$42:M44)/(SUM($C$45:M45)*1000)</f>
        <v>#REF!</v>
      </c>
      <c r="N46" s="11" t="e">
        <f>SUM($C$42:N44)/(SUM($C$45:N45)*1000)</f>
        <v>#REF!</v>
      </c>
      <c r="O46" s="15"/>
      <c r="P46" s="15"/>
      <c r="Q46" s="15"/>
      <c r="R46" s="15"/>
      <c r="S46" s="15"/>
      <c r="T46" s="15"/>
      <c r="U46" s="15"/>
      <c r="V46" s="15"/>
      <c r="W46" s="15"/>
      <c r="X46" s="15"/>
      <c r="Y46" s="15"/>
      <c r="Z46" s="15"/>
    </row>
    <row r="47" spans="1:26" ht="13.5" customHeight="1" x14ac:dyDescent="0.3">
      <c r="A47" s="46"/>
      <c r="B47" s="47"/>
      <c r="C47" s="48"/>
      <c r="D47" s="48"/>
      <c r="E47" s="48"/>
      <c r="F47" s="48"/>
      <c r="G47" s="48"/>
      <c r="H47" s="48"/>
      <c r="I47" s="48"/>
      <c r="J47" s="48"/>
      <c r="K47" s="48"/>
      <c r="L47" s="48"/>
      <c r="M47" s="48"/>
      <c r="N47" s="48"/>
      <c r="O47" s="15"/>
      <c r="P47" s="15"/>
      <c r="Q47" s="15"/>
      <c r="R47" s="15"/>
      <c r="S47" s="15"/>
      <c r="T47" s="15"/>
      <c r="U47" s="15"/>
      <c r="V47" s="15"/>
      <c r="W47" s="15"/>
      <c r="X47" s="15"/>
      <c r="Y47" s="15"/>
      <c r="Z47" s="15"/>
    </row>
    <row r="48" spans="1:26" s="29" customFormat="1" ht="13.5" customHeight="1" x14ac:dyDescent="0.3">
      <c r="A48" s="24" t="s">
        <v>190</v>
      </c>
      <c r="B48" s="24"/>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s="29" customFormat="1" ht="13.5" customHeight="1" x14ac:dyDescent="0.3">
      <c r="A49" s="24" t="s">
        <v>180</v>
      </c>
      <c r="B49" s="24"/>
      <c r="C49" s="25" t="s">
        <v>138</v>
      </c>
      <c r="D49" s="25" t="s">
        <v>139</v>
      </c>
      <c r="E49" s="25" t="s">
        <v>140</v>
      </c>
      <c r="F49" s="25" t="s">
        <v>141</v>
      </c>
      <c r="G49" s="25" t="s">
        <v>142</v>
      </c>
      <c r="H49" s="25" t="s">
        <v>143</v>
      </c>
      <c r="I49" s="25" t="s">
        <v>144</v>
      </c>
      <c r="J49" s="25" t="s">
        <v>145</v>
      </c>
      <c r="K49" s="25" t="s">
        <v>146</v>
      </c>
      <c r="L49" s="25" t="s">
        <v>147</v>
      </c>
      <c r="M49" s="25" t="s">
        <v>148</v>
      </c>
      <c r="N49" s="25" t="s">
        <v>149</v>
      </c>
      <c r="O49" s="17"/>
      <c r="P49" s="17"/>
      <c r="Q49" s="17"/>
      <c r="R49" s="17"/>
      <c r="S49" s="17"/>
      <c r="T49" s="17"/>
      <c r="U49" s="17"/>
      <c r="V49" s="17"/>
      <c r="W49" s="17"/>
      <c r="X49" s="17"/>
      <c r="Y49" s="17"/>
      <c r="Z49" s="17"/>
    </row>
    <row r="50" spans="1:26" ht="13.5" customHeight="1" x14ac:dyDescent="0.3">
      <c r="A50" s="53" t="s">
        <v>171</v>
      </c>
      <c r="B50" s="53" t="s">
        <v>74</v>
      </c>
      <c r="C50" s="54" t="e">
        <f>SUMIFS('Variance Analysis'!C$9:C$24,'Variance Analysis'!$B$9:$B$24,'Variance Analysis'!$B$12,'Variance Analysis'!$A$9:$A$24,'Variance Analysis'!$A$13)</f>
        <v>#REF!</v>
      </c>
      <c r="D50" s="54" t="e">
        <f>SUMIFS('Variance Analysis'!D$9:D$24,'Variance Analysis'!$B$9:$B$24,'Variance Analysis'!$B$12,'Variance Analysis'!$A$9:$A$24,'Variance Analysis'!$A$13)</f>
        <v>#REF!</v>
      </c>
      <c r="E50" s="54" t="e">
        <f>SUMIFS('Variance Analysis'!E$9:E$24,'Variance Analysis'!$B$9:$B$24,'Variance Analysis'!$B$12,'Variance Analysis'!$A$9:$A$24,'Variance Analysis'!$A$13)</f>
        <v>#REF!</v>
      </c>
      <c r="F50" s="54" t="e">
        <f>SUMIFS('Variance Analysis'!F$9:F$24,'Variance Analysis'!$B$9:$B$24,'Variance Analysis'!$B$12,'Variance Analysis'!$A$9:$A$24,'Variance Analysis'!$A$13)</f>
        <v>#REF!</v>
      </c>
      <c r="G50" s="54" t="e">
        <f>SUMIFS('Variance Analysis'!G$9:G$24,'Variance Analysis'!$B$9:$B$24,'Variance Analysis'!$B$12,'Variance Analysis'!$A$9:$A$24,'Variance Analysis'!$A$13)</f>
        <v>#REF!</v>
      </c>
      <c r="H50" s="54" t="e">
        <f>SUMIFS('Variance Analysis'!H$9:H$24,'Variance Analysis'!$B$9:$B$24,'Variance Analysis'!$B$12,'Variance Analysis'!$A$9:$A$24,'Variance Analysis'!$A$13)</f>
        <v>#REF!</v>
      </c>
      <c r="I50" s="54" t="e">
        <f>SUMIFS('Variance Analysis'!I$9:I$24,'Variance Analysis'!$B$9:$B$24,'Variance Analysis'!$B$12,'Variance Analysis'!$A$9:$A$24,'Variance Analysis'!$A$13)</f>
        <v>#REF!</v>
      </c>
      <c r="J50" s="54" t="e">
        <f>SUMIFS('Variance Analysis'!J$9:J$24,'Variance Analysis'!$B$9:$B$24,'Variance Analysis'!$B$12,'Variance Analysis'!$A$9:$A$24,'Variance Analysis'!$A$13)</f>
        <v>#REF!</v>
      </c>
      <c r="K50" s="54" t="e">
        <f>SUMIFS('Variance Analysis'!K$9:K$24,'Variance Analysis'!$B$9:$B$24,'Variance Analysis'!$B$12,'Variance Analysis'!$A$9:$A$24,'Variance Analysis'!$A$13)</f>
        <v>#REF!</v>
      </c>
      <c r="L50" s="54" t="e">
        <f>SUMIFS('Variance Analysis'!L$9:L$24,'Variance Analysis'!$B$9:$B$24,'Variance Analysis'!$B$12,'Variance Analysis'!$A$9:$A$24,'Variance Analysis'!$A$13)</f>
        <v>#REF!</v>
      </c>
      <c r="M50" s="54" t="e">
        <f>SUMIFS('Variance Analysis'!M$9:M$24,'Variance Analysis'!$B$9:$B$24,'Variance Analysis'!$B$12,'Variance Analysis'!$A$9:$A$24,'Variance Analysis'!$A$13)</f>
        <v>#REF!</v>
      </c>
      <c r="N50" s="54" t="e">
        <f>SUMIFS('Variance Analysis'!N$9:N$24,'Variance Analysis'!$B$9:$B$24,'Variance Analysis'!$B$12,'Variance Analysis'!$A$9:$A$24,'Variance Analysis'!$A$13)</f>
        <v>#REF!</v>
      </c>
      <c r="O50" s="15"/>
      <c r="P50" s="15"/>
      <c r="Q50" s="15"/>
      <c r="R50" s="15"/>
      <c r="S50" s="15"/>
      <c r="T50" s="15"/>
      <c r="U50" s="15"/>
      <c r="V50" s="15"/>
      <c r="W50" s="15"/>
      <c r="X50" s="15"/>
      <c r="Y50" s="15"/>
      <c r="Z50" s="15"/>
    </row>
    <row r="51" spans="1:26" ht="13.5" customHeight="1" x14ac:dyDescent="0.3">
      <c r="A51" s="53" t="s">
        <v>172</v>
      </c>
      <c r="B51" s="53" t="s">
        <v>74</v>
      </c>
      <c r="C51" s="54" t="e">
        <f>SUMIFS('Variance Analysis'!C$9:C$24,'Variance Analysis'!$B$9:$B$24,'Variance Analysis'!$B$10,'Variance Analysis'!$A$9:$A$24,'Variance Analysis'!$A$13)</f>
        <v>#REF!</v>
      </c>
      <c r="D51" s="54" t="e">
        <f>SUMIFS('Variance Analysis'!D$9:D$24,'Variance Analysis'!$B$9:$B$24,'Variance Analysis'!$B$10,'Variance Analysis'!$A$9:$A$24,'Variance Analysis'!$A$13)</f>
        <v>#REF!</v>
      </c>
      <c r="E51" s="54" t="e">
        <f>SUMIFS('Variance Analysis'!E$9:E$24,'Variance Analysis'!$B$9:$B$24,'Variance Analysis'!$B$10,'Variance Analysis'!$A$9:$A$24,'Variance Analysis'!$A$13)</f>
        <v>#REF!</v>
      </c>
      <c r="F51" s="54" t="e">
        <f>SUMIFS('Variance Analysis'!F$9:F$24,'Variance Analysis'!$B$9:$B$24,'Variance Analysis'!$B$10,'Variance Analysis'!$A$9:$A$24,'Variance Analysis'!$A$13)</f>
        <v>#REF!</v>
      </c>
      <c r="G51" s="54" t="e">
        <f>SUMIFS('Variance Analysis'!G$9:G$24,'Variance Analysis'!$B$9:$B$24,'Variance Analysis'!$B$10,'Variance Analysis'!$A$9:$A$24,'Variance Analysis'!$A$13)</f>
        <v>#REF!</v>
      </c>
      <c r="H51" s="54" t="e">
        <f>SUMIFS('Variance Analysis'!H$9:H$24,'Variance Analysis'!$B$9:$B$24,'Variance Analysis'!$B$10,'Variance Analysis'!$A$9:$A$24,'Variance Analysis'!$A$13)</f>
        <v>#REF!</v>
      </c>
      <c r="I51" s="54" t="e">
        <f>SUMIFS('Variance Analysis'!I$9:I$24,'Variance Analysis'!$B$9:$B$24,'Variance Analysis'!$B$10,'Variance Analysis'!$A$9:$A$24,'Variance Analysis'!$A$13)</f>
        <v>#REF!</v>
      </c>
      <c r="J51" s="54" t="e">
        <f>SUMIFS('Variance Analysis'!J$9:J$24,'Variance Analysis'!$B$9:$B$24,'Variance Analysis'!$B$10,'Variance Analysis'!$A$9:$A$24,'Variance Analysis'!$A$13)</f>
        <v>#REF!</v>
      </c>
      <c r="K51" s="54" t="e">
        <f>SUMIFS('Variance Analysis'!K$9:K$24,'Variance Analysis'!$B$9:$B$24,'Variance Analysis'!$B$10,'Variance Analysis'!$A$9:$A$24,'Variance Analysis'!$A$13)</f>
        <v>#REF!</v>
      </c>
      <c r="L51" s="54" t="e">
        <f>SUMIFS('Variance Analysis'!L$9:L$24,'Variance Analysis'!$B$9:$B$24,'Variance Analysis'!$B$10,'Variance Analysis'!$A$9:$A$24,'Variance Analysis'!$A$13)</f>
        <v>#REF!</v>
      </c>
      <c r="M51" s="54" t="e">
        <f>SUMIFS('Variance Analysis'!M$9:M$24,'Variance Analysis'!$B$9:$B$24,'Variance Analysis'!$B$10,'Variance Analysis'!$A$9:$A$24,'Variance Analysis'!$A$13)</f>
        <v>#REF!</v>
      </c>
      <c r="N51" s="54" t="e">
        <f>SUMIFS('Variance Analysis'!N$9:N$24,'Variance Analysis'!$B$9:$B$24,'Variance Analysis'!$B$10,'Variance Analysis'!$A$9:$A$24,'Variance Analysis'!$A$13)</f>
        <v>#REF!</v>
      </c>
      <c r="O51" s="15"/>
      <c r="P51" s="15"/>
      <c r="Q51" s="15"/>
      <c r="R51" s="15"/>
      <c r="S51" s="15"/>
      <c r="T51" s="15"/>
      <c r="U51" s="15"/>
      <c r="V51" s="15"/>
      <c r="W51" s="15"/>
      <c r="X51" s="15"/>
      <c r="Y51" s="15"/>
      <c r="Z51" s="15"/>
    </row>
    <row r="52" spans="1:26" ht="13.5" customHeight="1" x14ac:dyDescent="0.3">
      <c r="A52" s="53" t="s">
        <v>173</v>
      </c>
      <c r="B52" s="53" t="s">
        <v>74</v>
      </c>
      <c r="C52" s="54" t="e">
        <f>SUMIFS('Variance Analysis'!C$9:C$24,'Variance Analysis'!$B$9:$B$24,'Variance Analysis'!$B$11,'Variance Analysis'!$A$9:$A$24,'Variance Analysis'!$A$13)</f>
        <v>#REF!</v>
      </c>
      <c r="D52" s="54" t="e">
        <f>SUMIFS('Variance Analysis'!D$9:D$24,'Variance Analysis'!$B$9:$B$24,'Variance Analysis'!$B$11,'Variance Analysis'!$A$9:$A$24,'Variance Analysis'!$A$13)</f>
        <v>#REF!</v>
      </c>
      <c r="E52" s="54" t="e">
        <f>SUMIFS('Variance Analysis'!E$9:E$24,'Variance Analysis'!$B$9:$B$24,'Variance Analysis'!$B$11,'Variance Analysis'!$A$9:$A$24,'Variance Analysis'!$A$13)</f>
        <v>#REF!</v>
      </c>
      <c r="F52" s="54" t="e">
        <f>SUMIFS('Variance Analysis'!F$9:F$24,'Variance Analysis'!$B$9:$B$24,'Variance Analysis'!$B$11,'Variance Analysis'!$A$9:$A$24,'Variance Analysis'!$A$13)</f>
        <v>#REF!</v>
      </c>
      <c r="G52" s="54" t="e">
        <f>SUMIFS('Variance Analysis'!G$9:G$24,'Variance Analysis'!$B$9:$B$24,'Variance Analysis'!$B$11,'Variance Analysis'!$A$9:$A$24,'Variance Analysis'!$A$13)</f>
        <v>#REF!</v>
      </c>
      <c r="H52" s="54" t="e">
        <f>SUMIFS('Variance Analysis'!H$9:H$24,'Variance Analysis'!$B$9:$B$24,'Variance Analysis'!$B$11,'Variance Analysis'!$A$9:$A$24,'Variance Analysis'!$A$13)</f>
        <v>#REF!</v>
      </c>
      <c r="I52" s="54" t="e">
        <f>SUMIFS('Variance Analysis'!I$9:I$24,'Variance Analysis'!$B$9:$B$24,'Variance Analysis'!$B$11,'Variance Analysis'!$A$9:$A$24,'Variance Analysis'!$A$13)</f>
        <v>#REF!</v>
      </c>
      <c r="J52" s="54" t="e">
        <f>SUMIFS('Variance Analysis'!J$9:J$24,'Variance Analysis'!$B$9:$B$24,'Variance Analysis'!$B$11,'Variance Analysis'!$A$9:$A$24,'Variance Analysis'!$A$13)</f>
        <v>#REF!</v>
      </c>
      <c r="K52" s="54" t="e">
        <f>SUMIFS('Variance Analysis'!K$9:K$24,'Variance Analysis'!$B$9:$B$24,'Variance Analysis'!$B$11,'Variance Analysis'!$A$9:$A$24,'Variance Analysis'!$A$13)</f>
        <v>#REF!</v>
      </c>
      <c r="L52" s="54" t="e">
        <f>SUMIFS('Variance Analysis'!L$9:L$24,'Variance Analysis'!$B$9:$B$24,'Variance Analysis'!$B$11,'Variance Analysis'!$A$9:$A$24,'Variance Analysis'!$A$13)</f>
        <v>#REF!</v>
      </c>
      <c r="M52" s="54" t="e">
        <f>SUMIFS('Variance Analysis'!M$9:M$24,'Variance Analysis'!$B$9:$B$24,'Variance Analysis'!$B$11,'Variance Analysis'!$A$9:$A$24,'Variance Analysis'!$A$13)</f>
        <v>#REF!</v>
      </c>
      <c r="N52" s="54" t="e">
        <f>SUMIFS('Variance Analysis'!N$9:N$24,'Variance Analysis'!$B$9:$B$24,'Variance Analysis'!$B$11,'Variance Analysis'!$A$9:$A$24,'Variance Analysis'!$A$13)</f>
        <v>#REF!</v>
      </c>
      <c r="O52" s="15"/>
      <c r="P52" s="15"/>
      <c r="Q52" s="15"/>
      <c r="R52" s="15"/>
      <c r="S52" s="15"/>
      <c r="T52" s="15"/>
      <c r="U52" s="15"/>
      <c r="V52" s="15"/>
      <c r="W52" s="15"/>
      <c r="X52" s="15"/>
      <c r="Y52" s="15"/>
      <c r="Z52" s="15"/>
    </row>
    <row r="53" spans="1:26" ht="13.5" customHeight="1" thickBot="1" x14ac:dyDescent="0.35">
      <c r="A53" s="53" t="s">
        <v>154</v>
      </c>
      <c r="B53" s="53" t="s">
        <v>182</v>
      </c>
      <c r="C53" s="64" t="e">
        <f>#REF!</f>
        <v>#REF!</v>
      </c>
      <c r="D53" s="64" t="e">
        <f>#REF!</f>
        <v>#REF!</v>
      </c>
      <c r="E53" s="64" t="e">
        <f>#REF!</f>
        <v>#REF!</v>
      </c>
      <c r="F53" s="64" t="e">
        <f>#REF!</f>
        <v>#REF!</v>
      </c>
      <c r="G53" s="64" t="e">
        <f>#REF!</f>
        <v>#REF!</v>
      </c>
      <c r="H53" s="64" t="e">
        <f>#REF!</f>
        <v>#REF!</v>
      </c>
      <c r="I53" s="64" t="e">
        <f>#REF!</f>
        <v>#REF!</v>
      </c>
      <c r="J53" s="64" t="e">
        <f>#REF!</f>
        <v>#REF!</v>
      </c>
      <c r="K53" s="64" t="e">
        <f>#REF!</f>
        <v>#REF!</v>
      </c>
      <c r="L53" s="64" t="e">
        <f>#REF!</f>
        <v>#REF!</v>
      </c>
      <c r="M53" s="64" t="e">
        <f>#REF!</f>
        <v>#REF!</v>
      </c>
      <c r="N53" s="64" t="e">
        <f>#REF!</f>
        <v>#REF!</v>
      </c>
      <c r="O53" s="15"/>
      <c r="P53" s="15"/>
      <c r="Q53" s="15"/>
      <c r="R53" s="15"/>
      <c r="S53" s="15"/>
      <c r="T53" s="15"/>
      <c r="U53" s="15"/>
      <c r="V53" s="15"/>
      <c r="W53" s="15"/>
      <c r="X53" s="15"/>
      <c r="Y53" s="15"/>
      <c r="Z53" s="15"/>
    </row>
    <row r="54" spans="1:26" ht="13.5" customHeight="1" thickTop="1" thickBot="1" x14ac:dyDescent="0.35">
      <c r="A54" s="9" t="s">
        <v>189</v>
      </c>
      <c r="B54" s="10" t="s">
        <v>184</v>
      </c>
      <c r="C54" s="11" t="e">
        <f>SUM($C$50:C52)/(SUM($C$53:C53)*1000)</f>
        <v>#REF!</v>
      </c>
      <c r="D54" s="11" t="e">
        <f>SUM($C$50:D52)/(SUM($C$53:D53)*1000)</f>
        <v>#REF!</v>
      </c>
      <c r="E54" s="11" t="e">
        <f>SUM($C$50:E52)/(SUM($C$53:E53)*1000)</f>
        <v>#REF!</v>
      </c>
      <c r="F54" s="11" t="e">
        <f>SUM($C$50:F52)/(SUM($C$53:F53)*1000)</f>
        <v>#REF!</v>
      </c>
      <c r="G54" s="11" t="e">
        <f>SUM($C$50:G52)/(SUM($C$53:G53)*1000)</f>
        <v>#REF!</v>
      </c>
      <c r="H54" s="11" t="e">
        <f>SUM($C$50:H52)/(SUM($C$53:H53)*1000)</f>
        <v>#REF!</v>
      </c>
      <c r="I54" s="11" t="e">
        <f>SUM($C$50:I52)/(SUM($C$53:I53)*1000)</f>
        <v>#REF!</v>
      </c>
      <c r="J54" s="11" t="e">
        <f>SUM($C$50:J52)/(SUM($C$53:J53)*1000)</f>
        <v>#REF!</v>
      </c>
      <c r="K54" s="11" t="e">
        <f>SUM($C$50:K52)/(SUM($C$53:K53)*1000)</f>
        <v>#REF!</v>
      </c>
      <c r="L54" s="11" t="e">
        <f>SUM($C$50:L52)/(SUM($C$53:L53)*1000)</f>
        <v>#REF!</v>
      </c>
      <c r="M54" s="11" t="e">
        <f>SUM($C$50:M52)/(SUM($C$53:M53)*1000)</f>
        <v>#REF!</v>
      </c>
      <c r="N54" s="11" t="e">
        <f>SUM($C$50:N52)/(SUM($C$53:N53)*1000)</f>
        <v>#REF!</v>
      </c>
      <c r="O54" s="15"/>
      <c r="P54" s="15"/>
      <c r="Q54" s="15"/>
      <c r="R54" s="15"/>
      <c r="S54" s="15"/>
      <c r="T54" s="15"/>
      <c r="U54" s="15"/>
      <c r="V54" s="15"/>
      <c r="W54" s="15"/>
      <c r="X54" s="15"/>
      <c r="Y54" s="15"/>
      <c r="Z54" s="15"/>
    </row>
    <row r="55" spans="1:26" ht="13.5" customHeight="1" x14ac:dyDescent="0.3">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s="43" customFormat="1" ht="13.5" customHeight="1" x14ac:dyDescent="0.3">
      <c r="A56" s="24" t="s">
        <v>191</v>
      </c>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s="43" customFormat="1" ht="13.5" customHeight="1" x14ac:dyDescent="0.3">
      <c r="A57" s="24" t="s">
        <v>180</v>
      </c>
      <c r="B57" s="24"/>
      <c r="C57" s="25" t="s">
        <v>138</v>
      </c>
      <c r="D57" s="25" t="s">
        <v>139</v>
      </c>
      <c r="E57" s="25" t="s">
        <v>140</v>
      </c>
      <c r="F57" s="25" t="s">
        <v>141</v>
      </c>
      <c r="G57" s="25" t="s">
        <v>142</v>
      </c>
      <c r="H57" s="25" t="s">
        <v>143</v>
      </c>
      <c r="I57" s="25" t="s">
        <v>144</v>
      </c>
      <c r="J57" s="25" t="s">
        <v>145</v>
      </c>
      <c r="K57" s="25" t="s">
        <v>146</v>
      </c>
      <c r="L57" s="25" t="s">
        <v>147</v>
      </c>
      <c r="M57" s="25" t="s">
        <v>148</v>
      </c>
      <c r="N57" s="25" t="s">
        <v>149</v>
      </c>
      <c r="O57" s="24"/>
      <c r="P57" s="24"/>
      <c r="Q57" s="24"/>
      <c r="R57" s="24"/>
      <c r="S57" s="24"/>
      <c r="T57" s="24"/>
      <c r="U57" s="24"/>
      <c r="V57" s="24"/>
      <c r="W57" s="24"/>
      <c r="X57" s="24"/>
      <c r="Y57" s="24"/>
      <c r="Z57" s="24"/>
    </row>
    <row r="58" spans="1:26" ht="13.5" customHeight="1" x14ac:dyDescent="0.3">
      <c r="A58" s="53" t="s">
        <v>171</v>
      </c>
      <c r="B58" s="53" t="s">
        <v>74</v>
      </c>
      <c r="C58" s="54" t="e">
        <f>SUMIFS('Variance Analysis'!C$9:C$24,'Variance Analysis'!$B$9:$B$24,'Variance Analysis'!$B$12,'Variance Analysis'!$A$9:$A$24,'Variance Analysis'!$A$17)</f>
        <v>#REF!</v>
      </c>
      <c r="D58" s="54" t="e">
        <f>SUMIFS('Variance Analysis'!D$9:D$24,'Variance Analysis'!$B$9:$B$24,'Variance Analysis'!$B$12,'Variance Analysis'!$A$9:$A$24,'Variance Analysis'!$A$17)</f>
        <v>#REF!</v>
      </c>
      <c r="E58" s="54" t="e">
        <f>SUMIFS('Variance Analysis'!E$9:E$24,'Variance Analysis'!$B$9:$B$24,'Variance Analysis'!$B$12,'Variance Analysis'!$A$9:$A$24,'Variance Analysis'!$A$17)</f>
        <v>#REF!</v>
      </c>
      <c r="F58" s="54" t="e">
        <f>SUMIFS('Variance Analysis'!F$9:F$24,'Variance Analysis'!$B$9:$B$24,'Variance Analysis'!$B$12,'Variance Analysis'!$A$9:$A$24,'Variance Analysis'!$A$17)</f>
        <v>#REF!</v>
      </c>
      <c r="G58" s="54" t="e">
        <f>SUMIFS('Variance Analysis'!G$9:G$24,'Variance Analysis'!$B$9:$B$24,'Variance Analysis'!$B$12,'Variance Analysis'!$A$9:$A$24,'Variance Analysis'!$A$17)</f>
        <v>#REF!</v>
      </c>
      <c r="H58" s="54" t="e">
        <f>SUMIFS('Variance Analysis'!H$9:H$24,'Variance Analysis'!$B$9:$B$24,'Variance Analysis'!$B$12,'Variance Analysis'!$A$9:$A$24,'Variance Analysis'!$A$17)</f>
        <v>#REF!</v>
      </c>
      <c r="I58" s="54" t="e">
        <f>SUMIFS('Variance Analysis'!I$9:I$24,'Variance Analysis'!$B$9:$B$24,'Variance Analysis'!$B$12,'Variance Analysis'!$A$9:$A$24,'Variance Analysis'!$A$17)</f>
        <v>#REF!</v>
      </c>
      <c r="J58" s="54" t="e">
        <f>SUMIFS('Variance Analysis'!J$9:J$24,'Variance Analysis'!$B$9:$B$24,'Variance Analysis'!$B$12,'Variance Analysis'!$A$9:$A$24,'Variance Analysis'!$A$17)</f>
        <v>#REF!</v>
      </c>
      <c r="K58" s="54" t="e">
        <f>SUMIFS('Variance Analysis'!K$9:K$24,'Variance Analysis'!$B$9:$B$24,'Variance Analysis'!$B$12,'Variance Analysis'!$A$9:$A$24,'Variance Analysis'!$A$17)</f>
        <v>#REF!</v>
      </c>
      <c r="L58" s="54" t="e">
        <f>SUMIFS('Variance Analysis'!L$9:L$24,'Variance Analysis'!$B$9:$B$24,'Variance Analysis'!$B$12,'Variance Analysis'!$A$9:$A$24,'Variance Analysis'!$A$17)</f>
        <v>#REF!</v>
      </c>
      <c r="M58" s="54" t="e">
        <f>SUMIFS('Variance Analysis'!M$9:M$24,'Variance Analysis'!$B$9:$B$24,'Variance Analysis'!$B$12,'Variance Analysis'!$A$9:$A$24,'Variance Analysis'!$A$17)</f>
        <v>#REF!</v>
      </c>
      <c r="N58" s="54" t="e">
        <f>SUMIFS('Variance Analysis'!N$9:N$24,'Variance Analysis'!$B$9:$B$24,'Variance Analysis'!$B$12,'Variance Analysis'!$A$9:$A$24,'Variance Analysis'!$A$17)</f>
        <v>#REF!</v>
      </c>
      <c r="O58" s="15"/>
      <c r="P58" s="15"/>
      <c r="Q58" s="15"/>
      <c r="R58" s="15"/>
      <c r="S58" s="15"/>
      <c r="T58" s="15"/>
      <c r="U58" s="15"/>
      <c r="V58" s="15"/>
      <c r="W58" s="15"/>
      <c r="X58" s="15"/>
      <c r="Y58" s="15"/>
      <c r="Z58" s="15"/>
    </row>
    <row r="59" spans="1:26" ht="13.5" customHeight="1" x14ac:dyDescent="0.3">
      <c r="A59" s="53" t="s">
        <v>172</v>
      </c>
      <c r="B59" s="53" t="s">
        <v>74</v>
      </c>
      <c r="C59" s="54" t="e">
        <f>SUMIFS('Variance Analysis'!C$9:C$24,'Variance Analysis'!$B$9:$B$24,'Variance Analysis'!$B$10,'Variance Analysis'!$A$9:$A$24,'Variance Analysis'!$A$17)</f>
        <v>#REF!</v>
      </c>
      <c r="D59" s="54" t="e">
        <f>SUMIFS('Variance Analysis'!D$9:D$24,'Variance Analysis'!$B$9:$B$24,'Variance Analysis'!$B$10,'Variance Analysis'!$A$9:$A$24,'Variance Analysis'!$A$17)</f>
        <v>#REF!</v>
      </c>
      <c r="E59" s="54" t="e">
        <f>SUMIFS('Variance Analysis'!E$9:E$24,'Variance Analysis'!$B$9:$B$24,'Variance Analysis'!$B$10,'Variance Analysis'!$A$9:$A$24,'Variance Analysis'!$A$17)</f>
        <v>#REF!</v>
      </c>
      <c r="F59" s="54" t="e">
        <f>SUMIFS('Variance Analysis'!F$9:F$24,'Variance Analysis'!$B$9:$B$24,'Variance Analysis'!$B$10,'Variance Analysis'!$A$9:$A$24,'Variance Analysis'!$A$17)</f>
        <v>#REF!</v>
      </c>
      <c r="G59" s="54" t="e">
        <f>SUMIFS('Variance Analysis'!G$9:G$24,'Variance Analysis'!$B$9:$B$24,'Variance Analysis'!$B$10,'Variance Analysis'!$A$9:$A$24,'Variance Analysis'!$A$17)</f>
        <v>#REF!</v>
      </c>
      <c r="H59" s="54" t="e">
        <f>SUMIFS('Variance Analysis'!H$9:H$24,'Variance Analysis'!$B$9:$B$24,'Variance Analysis'!$B$10,'Variance Analysis'!$A$9:$A$24,'Variance Analysis'!$A$17)</f>
        <v>#REF!</v>
      </c>
      <c r="I59" s="54" t="e">
        <f>SUMIFS('Variance Analysis'!I$9:I$24,'Variance Analysis'!$B$9:$B$24,'Variance Analysis'!$B$10,'Variance Analysis'!$A$9:$A$24,'Variance Analysis'!$A$17)</f>
        <v>#REF!</v>
      </c>
      <c r="J59" s="54" t="e">
        <f>SUMIFS('Variance Analysis'!J$9:J$24,'Variance Analysis'!$B$9:$B$24,'Variance Analysis'!$B$10,'Variance Analysis'!$A$9:$A$24,'Variance Analysis'!$A$17)</f>
        <v>#REF!</v>
      </c>
      <c r="K59" s="54" t="e">
        <f>SUMIFS('Variance Analysis'!K$9:K$24,'Variance Analysis'!$B$9:$B$24,'Variance Analysis'!$B$10,'Variance Analysis'!$A$9:$A$24,'Variance Analysis'!$A$17)</f>
        <v>#REF!</v>
      </c>
      <c r="L59" s="54" t="e">
        <f>SUMIFS('Variance Analysis'!L$9:L$24,'Variance Analysis'!$B$9:$B$24,'Variance Analysis'!$B$10,'Variance Analysis'!$A$9:$A$24,'Variance Analysis'!$A$17)</f>
        <v>#REF!</v>
      </c>
      <c r="M59" s="54" t="e">
        <f>SUMIFS('Variance Analysis'!M$9:M$24,'Variance Analysis'!$B$9:$B$24,'Variance Analysis'!$B$10,'Variance Analysis'!$A$9:$A$24,'Variance Analysis'!$A$17)</f>
        <v>#REF!</v>
      </c>
      <c r="N59" s="54" t="e">
        <f>SUMIFS('Variance Analysis'!N$9:N$24,'Variance Analysis'!$B$9:$B$24,'Variance Analysis'!$B$10,'Variance Analysis'!$A$9:$A$24,'Variance Analysis'!$A$17)</f>
        <v>#REF!</v>
      </c>
      <c r="O59" s="15"/>
      <c r="P59" s="15"/>
      <c r="Q59" s="15"/>
      <c r="R59" s="15"/>
      <c r="S59" s="15"/>
      <c r="T59" s="15"/>
      <c r="U59" s="15"/>
      <c r="V59" s="15"/>
      <c r="W59" s="15"/>
      <c r="X59" s="15"/>
      <c r="Y59" s="15"/>
      <c r="Z59" s="15"/>
    </row>
    <row r="60" spans="1:26" ht="13.5" customHeight="1" x14ac:dyDescent="0.3">
      <c r="A60" s="53" t="s">
        <v>173</v>
      </c>
      <c r="B60" s="53" t="s">
        <v>74</v>
      </c>
      <c r="C60" s="54" t="e">
        <f>SUMIFS('Variance Analysis'!C$9:C$24,'Variance Analysis'!$B$9:$B$24,'Variance Analysis'!$B$11,'Variance Analysis'!$A$9:$A$24,'Variance Analysis'!$A$17)</f>
        <v>#REF!</v>
      </c>
      <c r="D60" s="54" t="e">
        <f>SUMIFS('Variance Analysis'!D$9:D$24,'Variance Analysis'!$B$9:$B$24,'Variance Analysis'!$B$11,'Variance Analysis'!$A$9:$A$24,'Variance Analysis'!$A$17)</f>
        <v>#REF!</v>
      </c>
      <c r="E60" s="54" t="e">
        <f>SUMIFS('Variance Analysis'!E$9:E$24,'Variance Analysis'!$B$9:$B$24,'Variance Analysis'!$B$11,'Variance Analysis'!$A$9:$A$24,'Variance Analysis'!$A$17)</f>
        <v>#REF!</v>
      </c>
      <c r="F60" s="54" t="e">
        <f>SUMIFS('Variance Analysis'!F$9:F$24,'Variance Analysis'!$B$9:$B$24,'Variance Analysis'!$B$11,'Variance Analysis'!$A$9:$A$24,'Variance Analysis'!$A$17)</f>
        <v>#REF!</v>
      </c>
      <c r="G60" s="54" t="e">
        <f>SUMIFS('Variance Analysis'!G$9:G$24,'Variance Analysis'!$B$9:$B$24,'Variance Analysis'!$B$11,'Variance Analysis'!$A$9:$A$24,'Variance Analysis'!$A$17)</f>
        <v>#REF!</v>
      </c>
      <c r="H60" s="54" t="e">
        <f>SUMIFS('Variance Analysis'!H$9:H$24,'Variance Analysis'!$B$9:$B$24,'Variance Analysis'!$B$11,'Variance Analysis'!$A$9:$A$24,'Variance Analysis'!$A$17)</f>
        <v>#REF!</v>
      </c>
      <c r="I60" s="54" t="e">
        <f>SUMIFS('Variance Analysis'!I$9:I$24,'Variance Analysis'!$B$9:$B$24,'Variance Analysis'!$B$11,'Variance Analysis'!$A$9:$A$24,'Variance Analysis'!$A$17)</f>
        <v>#REF!</v>
      </c>
      <c r="J60" s="54" t="e">
        <f>SUMIFS('Variance Analysis'!J$9:J$24,'Variance Analysis'!$B$9:$B$24,'Variance Analysis'!$B$11,'Variance Analysis'!$A$9:$A$24,'Variance Analysis'!$A$17)</f>
        <v>#REF!</v>
      </c>
      <c r="K60" s="54" t="e">
        <f>SUMIFS('Variance Analysis'!K$9:K$24,'Variance Analysis'!$B$9:$B$24,'Variance Analysis'!$B$11,'Variance Analysis'!$A$9:$A$24,'Variance Analysis'!$A$17)</f>
        <v>#REF!</v>
      </c>
      <c r="L60" s="54" t="e">
        <f>SUMIFS('Variance Analysis'!L$9:L$24,'Variance Analysis'!$B$9:$B$24,'Variance Analysis'!$B$11,'Variance Analysis'!$A$9:$A$24,'Variance Analysis'!$A$17)</f>
        <v>#REF!</v>
      </c>
      <c r="M60" s="54" t="e">
        <f>SUMIFS('Variance Analysis'!M$9:M$24,'Variance Analysis'!$B$9:$B$24,'Variance Analysis'!$B$11,'Variance Analysis'!$A$9:$A$24,'Variance Analysis'!$A$17)</f>
        <v>#REF!</v>
      </c>
      <c r="N60" s="54" t="e">
        <f>SUMIFS('Variance Analysis'!N$9:N$24,'Variance Analysis'!$B$9:$B$24,'Variance Analysis'!$B$11,'Variance Analysis'!$A$9:$A$24,'Variance Analysis'!$A$17)</f>
        <v>#REF!</v>
      </c>
      <c r="O60" s="15"/>
      <c r="P60" s="15"/>
      <c r="Q60" s="15"/>
      <c r="R60" s="15"/>
      <c r="S60" s="15"/>
      <c r="T60" s="15"/>
      <c r="U60" s="15"/>
      <c r="V60" s="15"/>
      <c r="W60" s="15"/>
      <c r="X60" s="15"/>
      <c r="Y60" s="15"/>
      <c r="Z60" s="15"/>
    </row>
    <row r="61" spans="1:26" ht="13.5" customHeight="1" thickBot="1" x14ac:dyDescent="0.35">
      <c r="A61" s="53" t="s">
        <v>155</v>
      </c>
      <c r="B61" s="53" t="s">
        <v>182</v>
      </c>
      <c r="C61" s="64" t="e">
        <f>#REF!</f>
        <v>#REF!</v>
      </c>
      <c r="D61" s="64" t="e">
        <f>#REF!</f>
        <v>#REF!</v>
      </c>
      <c r="E61" s="64" t="e">
        <f>#REF!</f>
        <v>#REF!</v>
      </c>
      <c r="F61" s="64" t="e">
        <f>#REF!</f>
        <v>#REF!</v>
      </c>
      <c r="G61" s="64" t="e">
        <f>#REF!</f>
        <v>#REF!</v>
      </c>
      <c r="H61" s="64" t="e">
        <f>#REF!</f>
        <v>#REF!</v>
      </c>
      <c r="I61" s="64" t="e">
        <f>#REF!</f>
        <v>#REF!</v>
      </c>
      <c r="J61" s="64" t="e">
        <f>#REF!</f>
        <v>#REF!</v>
      </c>
      <c r="K61" s="64" t="e">
        <f>#REF!</f>
        <v>#REF!</v>
      </c>
      <c r="L61" s="64" t="e">
        <f>#REF!</f>
        <v>#REF!</v>
      </c>
      <c r="M61" s="64" t="e">
        <f>#REF!</f>
        <v>#REF!</v>
      </c>
      <c r="N61" s="64" t="e">
        <f>#REF!</f>
        <v>#REF!</v>
      </c>
      <c r="O61" s="15"/>
      <c r="P61" s="15"/>
      <c r="Q61" s="15"/>
      <c r="R61" s="15"/>
      <c r="S61" s="15"/>
      <c r="T61" s="15"/>
      <c r="U61" s="15"/>
      <c r="V61" s="15"/>
      <c r="W61" s="15"/>
      <c r="X61" s="15"/>
      <c r="Y61" s="15"/>
      <c r="Z61" s="15"/>
    </row>
    <row r="62" spans="1:26" ht="13.5" customHeight="1" thickTop="1" thickBot="1" x14ac:dyDescent="0.35">
      <c r="A62" s="9" t="s">
        <v>189</v>
      </c>
      <c r="B62" s="10" t="s">
        <v>184</v>
      </c>
      <c r="C62" s="11" t="e">
        <f>SUM($C$58:C60)/(SUM($C$61:C61)*1000)</f>
        <v>#REF!</v>
      </c>
      <c r="D62" s="11" t="e">
        <f>SUM($C$58:D60)/(SUM($C$61:D61)*1000)</f>
        <v>#REF!</v>
      </c>
      <c r="E62" s="11" t="e">
        <f>SUM($C$58:E60)/(SUM($C$61:E61)*1000)</f>
        <v>#REF!</v>
      </c>
      <c r="F62" s="11" t="e">
        <f>SUM($C$58:F60)/(SUM($C$61:F61)*1000)</f>
        <v>#REF!</v>
      </c>
      <c r="G62" s="11" t="e">
        <f>SUM($C$58:G60)/(SUM($C$61:G61)*1000)</f>
        <v>#REF!</v>
      </c>
      <c r="H62" s="11" t="e">
        <f>SUM($C$58:H60)/(SUM($C$61:H61)*1000)</f>
        <v>#REF!</v>
      </c>
      <c r="I62" s="11" t="e">
        <f>SUM($C$58:I60)/(SUM($C$61:I61)*1000)</f>
        <v>#REF!</v>
      </c>
      <c r="J62" s="11" t="e">
        <f>SUM($C$58:J60)/(SUM($C$61:J61)*1000)</f>
        <v>#REF!</v>
      </c>
      <c r="K62" s="11" t="e">
        <f>SUM($C$58:K60)/(SUM($C$61:K61)*1000)</f>
        <v>#REF!</v>
      </c>
      <c r="L62" s="11" t="e">
        <f>SUM($C$58:L60)/(SUM($C$61:L61)*1000)</f>
        <v>#REF!</v>
      </c>
      <c r="M62" s="11" t="e">
        <f>SUM($C$58:M60)/(SUM($C$61:M61)*1000)</f>
        <v>#REF!</v>
      </c>
      <c r="N62" s="11" t="e">
        <f>SUM($C$58:N60)/(SUM($C$61:N61)*1000)</f>
        <v>#REF!</v>
      </c>
      <c r="O62" s="15"/>
      <c r="P62" s="15"/>
      <c r="Q62" s="15"/>
      <c r="R62" s="15"/>
      <c r="S62" s="15"/>
      <c r="T62" s="15"/>
      <c r="U62" s="15"/>
      <c r="V62" s="15"/>
      <c r="W62" s="15"/>
      <c r="X62" s="15"/>
      <c r="Y62" s="15"/>
      <c r="Z62" s="15"/>
    </row>
    <row r="63" spans="1:26" ht="13.5" customHeight="1" x14ac:dyDescent="0.3">
      <c r="A63" s="46"/>
      <c r="B63" s="47"/>
      <c r="C63" s="57"/>
      <c r="D63" s="57"/>
      <c r="E63" s="57"/>
      <c r="F63" s="57"/>
      <c r="G63" s="57"/>
      <c r="H63" s="57"/>
      <c r="I63" s="57"/>
      <c r="J63" s="57"/>
      <c r="K63" s="57"/>
      <c r="L63" s="57"/>
      <c r="M63" s="57"/>
      <c r="N63" s="57"/>
      <c r="O63" s="15"/>
      <c r="P63" s="15"/>
      <c r="Q63" s="15"/>
      <c r="R63" s="15"/>
      <c r="S63" s="15"/>
      <c r="T63" s="15"/>
      <c r="U63" s="15"/>
      <c r="V63" s="15"/>
      <c r="W63" s="15"/>
      <c r="X63" s="15"/>
      <c r="Y63" s="15"/>
      <c r="Z63" s="15"/>
    </row>
    <row r="64" spans="1:26" s="28" customFormat="1" ht="13.5" customHeight="1" x14ac:dyDescent="0.3">
      <c r="A64" s="24" t="s">
        <v>192</v>
      </c>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s="29" customFormat="1" ht="13.5" customHeight="1" x14ac:dyDescent="0.3">
      <c r="A65" s="24" t="s">
        <v>180</v>
      </c>
      <c r="B65" s="24"/>
      <c r="C65" s="25" t="s">
        <v>138</v>
      </c>
      <c r="D65" s="25" t="s">
        <v>139</v>
      </c>
      <c r="E65" s="25" t="s">
        <v>140</v>
      </c>
      <c r="F65" s="25" t="s">
        <v>141</v>
      </c>
      <c r="G65" s="25" t="s">
        <v>142</v>
      </c>
      <c r="H65" s="25" t="s">
        <v>143</v>
      </c>
      <c r="I65" s="25" t="s">
        <v>144</v>
      </c>
      <c r="J65" s="25" t="s">
        <v>145</v>
      </c>
      <c r="K65" s="25" t="s">
        <v>146</v>
      </c>
      <c r="L65" s="25" t="s">
        <v>147</v>
      </c>
      <c r="M65" s="25" t="s">
        <v>148</v>
      </c>
      <c r="N65" s="25" t="s">
        <v>149</v>
      </c>
      <c r="O65" s="17"/>
      <c r="P65" s="17"/>
      <c r="Q65" s="17"/>
      <c r="R65" s="17"/>
      <c r="S65" s="17"/>
      <c r="T65" s="17"/>
      <c r="U65" s="17"/>
      <c r="V65" s="17"/>
      <c r="W65" s="17"/>
      <c r="X65" s="17"/>
      <c r="Y65" s="17"/>
      <c r="Z65" s="17"/>
    </row>
    <row r="66" spans="1:26" ht="13.5" customHeight="1" x14ac:dyDescent="0.3">
      <c r="A66" s="53" t="s">
        <v>171</v>
      </c>
      <c r="B66" s="53" t="s">
        <v>74</v>
      </c>
      <c r="C66" s="54" t="e">
        <f>SUMIFS('Variance Analysis'!C$9:C$24,'Variance Analysis'!$B$9:$B$24,'Variance Analysis'!$B$12,'Variance Analysis'!$A$9:$A$24,'Variance Analysis'!$A$21)</f>
        <v>#REF!</v>
      </c>
      <c r="D66" s="54" t="e">
        <f>SUMIFS('Variance Analysis'!D$9:D$24,'Variance Analysis'!$B$9:$B$24,'Variance Analysis'!$B$12,'Variance Analysis'!$A$9:$A$24,'Variance Analysis'!$A$21)</f>
        <v>#REF!</v>
      </c>
      <c r="E66" s="54" t="e">
        <f>SUMIFS('Variance Analysis'!E$9:E$24,'Variance Analysis'!$B$9:$B$24,'Variance Analysis'!$B$12,'Variance Analysis'!$A$9:$A$24,'Variance Analysis'!$A$21)</f>
        <v>#REF!</v>
      </c>
      <c r="F66" s="54" t="e">
        <f>SUMIFS('Variance Analysis'!F$9:F$24,'Variance Analysis'!$B$9:$B$24,'Variance Analysis'!$B$12,'Variance Analysis'!$A$9:$A$24,'Variance Analysis'!$A$21)</f>
        <v>#REF!</v>
      </c>
      <c r="G66" s="54" t="e">
        <f>SUMIFS('Variance Analysis'!G$9:G$24,'Variance Analysis'!$B$9:$B$24,'Variance Analysis'!$B$12,'Variance Analysis'!$A$9:$A$24,'Variance Analysis'!$A$21)</f>
        <v>#REF!</v>
      </c>
      <c r="H66" s="54" t="e">
        <f>SUMIFS('Variance Analysis'!H$9:H$24,'Variance Analysis'!$B$9:$B$24,'Variance Analysis'!$B$12,'Variance Analysis'!$A$9:$A$24,'Variance Analysis'!$A$21)</f>
        <v>#REF!</v>
      </c>
      <c r="I66" s="54" t="e">
        <f>SUMIFS('Variance Analysis'!I$9:I$24,'Variance Analysis'!$B$9:$B$24,'Variance Analysis'!$B$12,'Variance Analysis'!$A$9:$A$24,'Variance Analysis'!$A$21)</f>
        <v>#REF!</v>
      </c>
      <c r="J66" s="54" t="e">
        <f>SUMIFS('Variance Analysis'!J$9:J$24,'Variance Analysis'!$B$9:$B$24,'Variance Analysis'!$B$12,'Variance Analysis'!$A$9:$A$24,'Variance Analysis'!$A$21)</f>
        <v>#REF!</v>
      </c>
      <c r="K66" s="54" t="e">
        <f>SUMIFS('Variance Analysis'!K$9:K$24,'Variance Analysis'!$B$9:$B$24,'Variance Analysis'!$B$12,'Variance Analysis'!$A$9:$A$24,'Variance Analysis'!$A$21)</f>
        <v>#REF!</v>
      </c>
      <c r="L66" s="54" t="e">
        <f>SUMIFS('Variance Analysis'!L$9:L$24,'Variance Analysis'!$B$9:$B$24,'Variance Analysis'!$B$12,'Variance Analysis'!$A$9:$A$24,'Variance Analysis'!$A$21)</f>
        <v>#REF!</v>
      </c>
      <c r="M66" s="54" t="e">
        <f>SUMIFS('Variance Analysis'!M$9:M$24,'Variance Analysis'!$B$9:$B$24,'Variance Analysis'!$B$12,'Variance Analysis'!$A$9:$A$24,'Variance Analysis'!$A$21)</f>
        <v>#REF!</v>
      </c>
      <c r="N66" s="54" t="e">
        <f>SUMIFS('Variance Analysis'!N$9:N$24,'Variance Analysis'!$B$9:$B$24,'Variance Analysis'!$B$12,'Variance Analysis'!$A$9:$A$24,'Variance Analysis'!$A$21)</f>
        <v>#REF!</v>
      </c>
      <c r="O66" s="15"/>
      <c r="P66" s="15"/>
      <c r="Q66" s="15"/>
      <c r="R66" s="15"/>
      <c r="S66" s="15"/>
      <c r="T66" s="15"/>
      <c r="U66" s="15"/>
      <c r="V66" s="15"/>
      <c r="W66" s="15"/>
      <c r="X66" s="15"/>
      <c r="Y66" s="15"/>
      <c r="Z66" s="15"/>
    </row>
    <row r="67" spans="1:26" ht="13.5" customHeight="1" x14ac:dyDescent="0.3">
      <c r="A67" s="53" t="s">
        <v>172</v>
      </c>
      <c r="B67" s="53" t="s">
        <v>74</v>
      </c>
      <c r="C67" s="54" t="e">
        <f>SUMIFS('Variance Analysis'!C$9:C$24,'Variance Analysis'!$B$9:$B$24,'Variance Analysis'!$B$10,'Variance Analysis'!$A$9:$A$24,'Variance Analysis'!$A$21)</f>
        <v>#REF!</v>
      </c>
      <c r="D67" s="54" t="e">
        <f>SUMIFS('Variance Analysis'!D$9:D$24,'Variance Analysis'!$B$9:$B$24,'Variance Analysis'!$B$10,'Variance Analysis'!$A$9:$A$24,'Variance Analysis'!$A$21)</f>
        <v>#REF!</v>
      </c>
      <c r="E67" s="54" t="e">
        <f>SUMIFS('Variance Analysis'!E$9:E$24,'Variance Analysis'!$B$9:$B$24,'Variance Analysis'!$B$10,'Variance Analysis'!$A$9:$A$24,'Variance Analysis'!$A$21)</f>
        <v>#REF!</v>
      </c>
      <c r="F67" s="54" t="e">
        <f>SUMIFS('Variance Analysis'!F$9:F$24,'Variance Analysis'!$B$9:$B$24,'Variance Analysis'!$B$10,'Variance Analysis'!$A$9:$A$24,'Variance Analysis'!$A$21)</f>
        <v>#REF!</v>
      </c>
      <c r="G67" s="54" t="e">
        <f>SUMIFS('Variance Analysis'!G$9:G$24,'Variance Analysis'!$B$9:$B$24,'Variance Analysis'!$B$10,'Variance Analysis'!$A$9:$A$24,'Variance Analysis'!$A$21)</f>
        <v>#REF!</v>
      </c>
      <c r="H67" s="54" t="e">
        <f>SUMIFS('Variance Analysis'!H$9:H$24,'Variance Analysis'!$B$9:$B$24,'Variance Analysis'!$B$10,'Variance Analysis'!$A$9:$A$24,'Variance Analysis'!$A$21)</f>
        <v>#REF!</v>
      </c>
      <c r="I67" s="54" t="e">
        <f>SUMIFS('Variance Analysis'!I$9:I$24,'Variance Analysis'!$B$9:$B$24,'Variance Analysis'!$B$10,'Variance Analysis'!$A$9:$A$24,'Variance Analysis'!$A$21)</f>
        <v>#REF!</v>
      </c>
      <c r="J67" s="54" t="e">
        <f>SUMIFS('Variance Analysis'!J$9:J$24,'Variance Analysis'!$B$9:$B$24,'Variance Analysis'!$B$10,'Variance Analysis'!$A$9:$A$24,'Variance Analysis'!$A$21)</f>
        <v>#REF!</v>
      </c>
      <c r="K67" s="54" t="e">
        <f>SUMIFS('Variance Analysis'!K$9:K$24,'Variance Analysis'!$B$9:$B$24,'Variance Analysis'!$B$10,'Variance Analysis'!$A$9:$A$24,'Variance Analysis'!$A$21)</f>
        <v>#REF!</v>
      </c>
      <c r="L67" s="54" t="e">
        <f>SUMIFS('Variance Analysis'!L$9:L$24,'Variance Analysis'!$B$9:$B$24,'Variance Analysis'!$B$10,'Variance Analysis'!$A$9:$A$24,'Variance Analysis'!$A$21)</f>
        <v>#REF!</v>
      </c>
      <c r="M67" s="54" t="e">
        <f>SUMIFS('Variance Analysis'!M$9:M$24,'Variance Analysis'!$B$9:$B$24,'Variance Analysis'!$B$10,'Variance Analysis'!$A$9:$A$24,'Variance Analysis'!$A$21)</f>
        <v>#REF!</v>
      </c>
      <c r="N67" s="54" t="e">
        <f>SUMIFS('Variance Analysis'!N$9:N$24,'Variance Analysis'!$B$9:$B$24,'Variance Analysis'!$B$10,'Variance Analysis'!$A$9:$A$24,'Variance Analysis'!$A$21)</f>
        <v>#REF!</v>
      </c>
      <c r="O67" s="15"/>
      <c r="P67" s="15"/>
      <c r="Q67" s="15"/>
      <c r="R67" s="15"/>
      <c r="S67" s="15"/>
      <c r="T67" s="15"/>
      <c r="U67" s="15"/>
      <c r="V67" s="15"/>
      <c r="W67" s="15"/>
      <c r="X67" s="15"/>
      <c r="Y67" s="15"/>
      <c r="Z67" s="15"/>
    </row>
    <row r="68" spans="1:26" ht="13.5" customHeight="1" x14ac:dyDescent="0.3">
      <c r="A68" s="53" t="s">
        <v>173</v>
      </c>
      <c r="B68" s="53" t="s">
        <v>74</v>
      </c>
      <c r="C68" s="54" t="e">
        <f>SUMIFS('Variance Analysis'!C$9:C$24,'Variance Analysis'!$B$9:$B$24,'Variance Analysis'!$B$11,'Variance Analysis'!$A$9:$A$24,'Variance Analysis'!$A$21)</f>
        <v>#REF!</v>
      </c>
      <c r="D68" s="54" t="e">
        <f>SUMIFS('Variance Analysis'!D$9:D$24,'Variance Analysis'!$B$9:$B$24,'Variance Analysis'!$B$11,'Variance Analysis'!$A$9:$A$24,'Variance Analysis'!$A$21)</f>
        <v>#REF!</v>
      </c>
      <c r="E68" s="54" t="e">
        <f>SUMIFS('Variance Analysis'!E$9:E$24,'Variance Analysis'!$B$9:$B$24,'Variance Analysis'!$B$11,'Variance Analysis'!$A$9:$A$24,'Variance Analysis'!$A$21)</f>
        <v>#REF!</v>
      </c>
      <c r="F68" s="54" t="e">
        <f>SUMIFS('Variance Analysis'!F$9:F$24,'Variance Analysis'!$B$9:$B$24,'Variance Analysis'!$B$11,'Variance Analysis'!$A$9:$A$24,'Variance Analysis'!$A$21)</f>
        <v>#REF!</v>
      </c>
      <c r="G68" s="54" t="e">
        <f>SUMIFS('Variance Analysis'!G$9:G$24,'Variance Analysis'!$B$9:$B$24,'Variance Analysis'!$B$11,'Variance Analysis'!$A$9:$A$24,'Variance Analysis'!$A$21)</f>
        <v>#REF!</v>
      </c>
      <c r="H68" s="54" t="e">
        <f>SUMIFS('Variance Analysis'!H$9:H$24,'Variance Analysis'!$B$9:$B$24,'Variance Analysis'!$B$11,'Variance Analysis'!$A$9:$A$24,'Variance Analysis'!$A$21)</f>
        <v>#REF!</v>
      </c>
      <c r="I68" s="54" t="e">
        <f>SUMIFS('Variance Analysis'!I$9:I$24,'Variance Analysis'!$B$9:$B$24,'Variance Analysis'!$B$11,'Variance Analysis'!$A$9:$A$24,'Variance Analysis'!$A$21)</f>
        <v>#REF!</v>
      </c>
      <c r="J68" s="54" t="e">
        <f>SUMIFS('Variance Analysis'!J$9:J$24,'Variance Analysis'!$B$9:$B$24,'Variance Analysis'!$B$11,'Variance Analysis'!$A$9:$A$24,'Variance Analysis'!$A$21)</f>
        <v>#REF!</v>
      </c>
      <c r="K68" s="54" t="e">
        <f>SUMIFS('Variance Analysis'!K$9:K$24,'Variance Analysis'!$B$9:$B$24,'Variance Analysis'!$B$11,'Variance Analysis'!$A$9:$A$24,'Variance Analysis'!$A$21)</f>
        <v>#REF!</v>
      </c>
      <c r="L68" s="54" t="e">
        <f>SUMIFS('Variance Analysis'!L$9:L$24,'Variance Analysis'!$B$9:$B$24,'Variance Analysis'!$B$11,'Variance Analysis'!$A$9:$A$24,'Variance Analysis'!$A$21)</f>
        <v>#REF!</v>
      </c>
      <c r="M68" s="54" t="e">
        <f>SUMIFS('Variance Analysis'!M$9:M$24,'Variance Analysis'!$B$9:$B$24,'Variance Analysis'!$B$11,'Variance Analysis'!$A$9:$A$24,'Variance Analysis'!$A$21)</f>
        <v>#REF!</v>
      </c>
      <c r="N68" s="54" t="e">
        <f>SUMIFS('Variance Analysis'!N$9:N$24,'Variance Analysis'!$B$9:$B$24,'Variance Analysis'!$B$11,'Variance Analysis'!$A$9:$A$24,'Variance Analysis'!$A$21)</f>
        <v>#REF!</v>
      </c>
      <c r="O68" s="15"/>
      <c r="P68" s="15"/>
      <c r="Q68" s="15"/>
      <c r="R68" s="15"/>
      <c r="S68" s="15"/>
      <c r="T68" s="15"/>
      <c r="U68" s="15"/>
      <c r="V68" s="15"/>
      <c r="W68" s="15"/>
      <c r="X68" s="15"/>
      <c r="Y68" s="15"/>
      <c r="Z68" s="15"/>
    </row>
    <row r="69" spans="1:26" ht="13.5" customHeight="1" x14ac:dyDescent="0.3">
      <c r="A69" s="53" t="s">
        <v>150</v>
      </c>
      <c r="B69" s="53" t="s">
        <v>182</v>
      </c>
      <c r="C69" s="64" t="e">
        <f>#REF!</f>
        <v>#REF!</v>
      </c>
      <c r="D69" s="64" t="e">
        <f>#REF!</f>
        <v>#REF!</v>
      </c>
      <c r="E69" s="64" t="e">
        <f>#REF!</f>
        <v>#REF!</v>
      </c>
      <c r="F69" s="64" t="e">
        <f>#REF!</f>
        <v>#REF!</v>
      </c>
      <c r="G69" s="64" t="e">
        <f>#REF!</f>
        <v>#REF!</v>
      </c>
      <c r="H69" s="64" t="e">
        <f>#REF!</f>
        <v>#REF!</v>
      </c>
      <c r="I69" s="64" t="e">
        <f>#REF!</f>
        <v>#REF!</v>
      </c>
      <c r="J69" s="64" t="e">
        <f>#REF!</f>
        <v>#REF!</v>
      </c>
      <c r="K69" s="64" t="e">
        <f>#REF!</f>
        <v>#REF!</v>
      </c>
      <c r="L69" s="64" t="e">
        <f>#REF!</f>
        <v>#REF!</v>
      </c>
      <c r="M69" s="64" t="e">
        <f>#REF!</f>
        <v>#REF!</v>
      </c>
      <c r="N69" s="64" t="e">
        <f>#REF!</f>
        <v>#REF!</v>
      </c>
      <c r="O69" s="15"/>
      <c r="P69" s="15"/>
      <c r="Q69" s="15"/>
      <c r="R69" s="15"/>
      <c r="S69" s="15"/>
      <c r="T69" s="15"/>
      <c r="U69" s="15"/>
      <c r="V69" s="15"/>
      <c r="W69" s="15"/>
      <c r="X69" s="15"/>
      <c r="Y69" s="15"/>
      <c r="Z69" s="15"/>
    </row>
    <row r="70" spans="1:26" ht="13.5" customHeight="1" x14ac:dyDescent="0.3">
      <c r="A70" s="53" t="s">
        <v>154</v>
      </c>
      <c r="B70" s="53" t="s">
        <v>182</v>
      </c>
      <c r="C70" s="64" t="e">
        <f>#REF!</f>
        <v>#REF!</v>
      </c>
      <c r="D70" s="64" t="e">
        <f>#REF!</f>
        <v>#REF!</v>
      </c>
      <c r="E70" s="64" t="e">
        <f>#REF!</f>
        <v>#REF!</v>
      </c>
      <c r="F70" s="64" t="e">
        <f>#REF!</f>
        <v>#REF!</v>
      </c>
      <c r="G70" s="64" t="e">
        <f>#REF!</f>
        <v>#REF!</v>
      </c>
      <c r="H70" s="64" t="e">
        <f>#REF!</f>
        <v>#REF!</v>
      </c>
      <c r="I70" s="64" t="e">
        <f>#REF!</f>
        <v>#REF!</v>
      </c>
      <c r="J70" s="64" t="e">
        <f>#REF!</f>
        <v>#REF!</v>
      </c>
      <c r="K70" s="64" t="e">
        <f>#REF!</f>
        <v>#REF!</v>
      </c>
      <c r="L70" s="64" t="e">
        <f>#REF!</f>
        <v>#REF!</v>
      </c>
      <c r="M70" s="64" t="e">
        <f>#REF!</f>
        <v>#REF!</v>
      </c>
      <c r="N70" s="64" t="e">
        <f>#REF!</f>
        <v>#REF!</v>
      </c>
      <c r="O70" s="15"/>
      <c r="P70" s="15"/>
      <c r="Q70" s="15"/>
      <c r="R70" s="15"/>
      <c r="S70" s="15"/>
      <c r="T70" s="15"/>
      <c r="U70" s="15"/>
      <c r="V70" s="15"/>
      <c r="W70" s="15"/>
      <c r="X70" s="15"/>
      <c r="Y70" s="15"/>
      <c r="Z70" s="15"/>
    </row>
    <row r="71" spans="1:26" ht="13.5" customHeight="1" thickBot="1" x14ac:dyDescent="0.35">
      <c r="A71" s="53" t="s">
        <v>155</v>
      </c>
      <c r="B71" s="53" t="s">
        <v>182</v>
      </c>
      <c r="C71" s="64" t="e">
        <f>#REF!</f>
        <v>#REF!</v>
      </c>
      <c r="D71" s="64" t="e">
        <f>#REF!</f>
        <v>#REF!</v>
      </c>
      <c r="E71" s="64" t="e">
        <f>#REF!</f>
        <v>#REF!</v>
      </c>
      <c r="F71" s="64" t="e">
        <f>#REF!</f>
        <v>#REF!</v>
      </c>
      <c r="G71" s="64" t="e">
        <f>#REF!</f>
        <v>#REF!</v>
      </c>
      <c r="H71" s="64" t="e">
        <f>#REF!</f>
        <v>#REF!</v>
      </c>
      <c r="I71" s="64" t="e">
        <f>#REF!</f>
        <v>#REF!</v>
      </c>
      <c r="J71" s="64" t="e">
        <f>#REF!</f>
        <v>#REF!</v>
      </c>
      <c r="K71" s="64" t="e">
        <f>#REF!</f>
        <v>#REF!</v>
      </c>
      <c r="L71" s="64" t="e">
        <f>#REF!</f>
        <v>#REF!</v>
      </c>
      <c r="M71" s="64" t="e">
        <f>#REF!</f>
        <v>#REF!</v>
      </c>
      <c r="N71" s="64" t="e">
        <f>#REF!</f>
        <v>#REF!</v>
      </c>
      <c r="O71" s="15"/>
      <c r="P71" s="15"/>
      <c r="Q71" s="15"/>
      <c r="R71" s="15"/>
      <c r="S71" s="15"/>
      <c r="T71" s="15"/>
      <c r="U71" s="15"/>
      <c r="V71" s="15"/>
      <c r="W71" s="15"/>
      <c r="X71" s="15"/>
      <c r="Y71" s="15"/>
      <c r="Z71" s="15"/>
    </row>
    <row r="72" spans="1:26" ht="13.5" customHeight="1" thickTop="1" thickBot="1" x14ac:dyDescent="0.35">
      <c r="A72" s="9" t="s">
        <v>189</v>
      </c>
      <c r="B72" s="10" t="s">
        <v>184</v>
      </c>
      <c r="C72" s="11" t="e">
        <f>SUM($C$66:C68)/(SUM($C$69:C71)*1000)</f>
        <v>#REF!</v>
      </c>
      <c r="D72" s="11" t="e">
        <f>SUM($C$66:D68)/(SUM($C$69:D71)*1000)</f>
        <v>#REF!</v>
      </c>
      <c r="E72" s="11" t="e">
        <f>SUM($C$66:E68)/(SUM($C$69:E71)*1000)</f>
        <v>#REF!</v>
      </c>
      <c r="F72" s="11" t="e">
        <f>SUM($C$66:F68)/(SUM($C$69:F71)*1000)</f>
        <v>#REF!</v>
      </c>
      <c r="G72" s="11" t="e">
        <f>SUM($C$66:G68)/(SUM($C$69:G71)*1000)</f>
        <v>#REF!</v>
      </c>
      <c r="H72" s="11" t="e">
        <f>SUM($C$66:H68)/(SUM($C$69:H71)*1000)</f>
        <v>#REF!</v>
      </c>
      <c r="I72" s="11" t="e">
        <f>SUM($C$66:I68)/(SUM($C$69:I71)*1000)</f>
        <v>#REF!</v>
      </c>
      <c r="J72" s="11" t="e">
        <f>SUM($C$66:J68)/(SUM($C$69:J71)*1000)</f>
        <v>#REF!</v>
      </c>
      <c r="K72" s="11" t="e">
        <f>SUM($C$66:K68)/(SUM($C$69:K71)*1000)</f>
        <v>#REF!</v>
      </c>
      <c r="L72" s="11" t="e">
        <f>SUM($C$66:L68)/(SUM($C$69:L71)*1000)</f>
        <v>#REF!</v>
      </c>
      <c r="M72" s="11" t="e">
        <f>SUM($C$66:M68)/(SUM($C$69:M71)*1000)</f>
        <v>#REF!</v>
      </c>
      <c r="N72" s="11" t="e">
        <f>SUM($C$66:N68)/(SUM($C$69:N71)*1000)</f>
        <v>#REF!</v>
      </c>
      <c r="O72" s="15"/>
      <c r="P72" s="15"/>
      <c r="Q72" s="15"/>
      <c r="R72" s="15"/>
      <c r="S72" s="15"/>
      <c r="T72" s="15"/>
      <c r="U72" s="15"/>
      <c r="V72" s="15"/>
      <c r="W72" s="15"/>
      <c r="X72" s="15"/>
      <c r="Y72" s="15"/>
      <c r="Z72" s="15"/>
    </row>
    <row r="73" spans="1:26" ht="13.5" customHeight="1" x14ac:dyDescent="0.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s="35" customFormat="1" ht="40.200000000000003" customHeight="1" x14ac:dyDescent="0.4">
      <c r="A74" s="61" t="s">
        <v>193</v>
      </c>
      <c r="B74" s="62"/>
      <c r="C74" s="63"/>
      <c r="D74" s="63"/>
      <c r="E74" s="63"/>
      <c r="F74" s="63"/>
      <c r="G74" s="63"/>
      <c r="H74" s="63"/>
      <c r="I74" s="63"/>
      <c r="J74" s="63"/>
      <c r="K74" s="63"/>
      <c r="L74" s="63"/>
      <c r="M74" s="63"/>
      <c r="N74" s="63"/>
    </row>
    <row r="75" spans="1:26" ht="13.5" customHeight="1" x14ac:dyDescent="0.3">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3.5" customHeight="1" x14ac:dyDescent="0.3">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3.5" customHeight="1" x14ac:dyDescent="0.3">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3.5" customHeight="1" x14ac:dyDescent="0.3">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3.5" customHeight="1" x14ac:dyDescent="0.3">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3.5" customHeight="1" x14ac:dyDescent="0.3">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3.5" customHeight="1" x14ac:dyDescent="0.3">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3.5" customHeight="1" x14ac:dyDescent="0.3">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3.5" customHeight="1" x14ac:dyDescent="0.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3.5" customHeight="1" x14ac:dyDescent="0.3">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3.5" customHeight="1" x14ac:dyDescent="0.3">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3.5" customHeight="1" x14ac:dyDescent="0.3">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3.5" customHeight="1" x14ac:dyDescent="0.3">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3.5" customHeight="1" x14ac:dyDescent="0.3">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3.5" customHeight="1" x14ac:dyDescent="0.3">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3.5" customHeight="1" x14ac:dyDescent="0.3">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3.5" customHeight="1" x14ac:dyDescent="0.3">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3.5" customHeight="1" x14ac:dyDescent="0.3">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3.5" customHeight="1" x14ac:dyDescent="0.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3.5" customHeight="1" x14ac:dyDescent="0.3">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3.5" customHeight="1" x14ac:dyDescent="0.3">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3.5" customHeight="1" x14ac:dyDescent="0.3">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3.5" customHeight="1" x14ac:dyDescent="0.3">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3.5" customHeight="1" x14ac:dyDescent="0.3">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3.5" customHeight="1" x14ac:dyDescent="0.3">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3.5" customHeight="1" x14ac:dyDescent="0.3">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3.5" customHeight="1" x14ac:dyDescent="0.3">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3.5" customHeight="1" x14ac:dyDescent="0.3">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3.5" customHeight="1" x14ac:dyDescent="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3.5" customHeight="1" x14ac:dyDescent="0.3">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3.5" customHeight="1" x14ac:dyDescent="0.3">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3.5" customHeight="1" x14ac:dyDescent="0.3">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3.5" customHeight="1" x14ac:dyDescent="0.3">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3.5" customHeight="1" x14ac:dyDescent="0.3">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3.5" customHeight="1" x14ac:dyDescent="0.3">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3.5" customHeight="1" x14ac:dyDescent="0.3">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3.5" customHeight="1" x14ac:dyDescent="0.3">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3.5" customHeight="1" x14ac:dyDescent="0.3">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3.5" customHeight="1" x14ac:dyDescent="0.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3.5" customHeight="1" x14ac:dyDescent="0.3">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3.5" customHeight="1" x14ac:dyDescent="0.3">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3.5" customHeight="1" x14ac:dyDescent="0.3">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3.5" customHeight="1" x14ac:dyDescent="0.3">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3.5" customHeight="1" x14ac:dyDescent="0.3">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3.5" customHeight="1" x14ac:dyDescent="0.3">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3.5" customHeight="1" x14ac:dyDescent="0.3">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3.5" customHeight="1" x14ac:dyDescent="0.3">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3.5" customHeight="1" x14ac:dyDescent="0.3">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3.5" customHeight="1" x14ac:dyDescent="0.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3.5" customHeight="1" x14ac:dyDescent="0.3">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3.5" customHeight="1" x14ac:dyDescent="0.3">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3.5" customHeight="1" x14ac:dyDescent="0.3">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3.5" customHeight="1" x14ac:dyDescent="0.3">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3.5" customHeight="1" x14ac:dyDescent="0.3">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3.5" customHeight="1" x14ac:dyDescent="0.3">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3.5" customHeight="1" x14ac:dyDescent="0.3">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3.5" customHeight="1" x14ac:dyDescent="0.3">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3.5" customHeight="1" x14ac:dyDescent="0.3">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3.5" customHeight="1" x14ac:dyDescent="0.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3.5" customHeight="1" x14ac:dyDescent="0.3">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3.5" customHeight="1" x14ac:dyDescent="0.3">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3.5" customHeight="1" x14ac:dyDescent="0.3">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3.5" customHeight="1" x14ac:dyDescent="0.3">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3.5" customHeight="1" x14ac:dyDescent="0.3">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3.5" customHeight="1" x14ac:dyDescent="0.3">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3.5" customHeight="1" x14ac:dyDescent="0.3">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3.5" customHeight="1" x14ac:dyDescent="0.3">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3.5" customHeight="1" x14ac:dyDescent="0.3">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3.5" customHeight="1" x14ac:dyDescent="0.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3.5" customHeight="1" x14ac:dyDescent="0.3">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3.5" customHeight="1" x14ac:dyDescent="0.3">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3.5" customHeight="1" x14ac:dyDescent="0.3">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3.5" customHeight="1" x14ac:dyDescent="0.3">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3.5" customHeight="1" x14ac:dyDescent="0.3">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3.5" customHeight="1" x14ac:dyDescent="0.3">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3.5" customHeight="1" x14ac:dyDescent="0.3">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3.5" customHeight="1" x14ac:dyDescent="0.3">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3.5" customHeight="1" x14ac:dyDescent="0.3">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3.5" customHeight="1" x14ac:dyDescent="0.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3.5" customHeight="1" x14ac:dyDescent="0.3">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3.5" customHeight="1" x14ac:dyDescent="0.3">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3.5" customHeight="1" x14ac:dyDescent="0.3">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3.5" customHeight="1" x14ac:dyDescent="0.3">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3.5" customHeight="1" x14ac:dyDescent="0.3">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3.5" customHeight="1" x14ac:dyDescent="0.3">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3.5" customHeight="1" x14ac:dyDescent="0.3">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3.5" customHeight="1" x14ac:dyDescent="0.3">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3.5" customHeight="1" x14ac:dyDescent="0.3">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3.5" customHeight="1" x14ac:dyDescent="0.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3.5" customHeight="1" x14ac:dyDescent="0.3">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3.5" customHeight="1" x14ac:dyDescent="0.3">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3.5" customHeight="1" x14ac:dyDescent="0.3">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3.5" customHeight="1" x14ac:dyDescent="0.3">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3.5" customHeight="1" x14ac:dyDescent="0.3">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3.5" customHeight="1" x14ac:dyDescent="0.3">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3.5" customHeight="1" x14ac:dyDescent="0.3">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3.5" customHeight="1" x14ac:dyDescent="0.3">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3.5" customHeight="1" x14ac:dyDescent="0.3">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3.5" customHeight="1" x14ac:dyDescent="0.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3.5" customHeight="1" x14ac:dyDescent="0.3">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3.5" customHeight="1" x14ac:dyDescent="0.3">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3.5" customHeight="1" x14ac:dyDescent="0.3">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3.5" customHeight="1" x14ac:dyDescent="0.3">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3.5" customHeight="1" x14ac:dyDescent="0.3">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3.5" customHeight="1" x14ac:dyDescent="0.3">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3.5" customHeight="1" x14ac:dyDescent="0.3">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3.5" customHeight="1" x14ac:dyDescent="0.3">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3.5" customHeight="1" x14ac:dyDescent="0.3">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3.5" customHeight="1" x14ac:dyDescent="0.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3.5" customHeight="1" x14ac:dyDescent="0.3">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3.5" customHeight="1" x14ac:dyDescent="0.3">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3.5" customHeight="1" x14ac:dyDescent="0.3">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3.5" customHeight="1" x14ac:dyDescent="0.3">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3.5" customHeight="1" x14ac:dyDescent="0.3">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3.5" customHeight="1" x14ac:dyDescent="0.3">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3.5" customHeight="1" x14ac:dyDescent="0.3">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3.5" customHeight="1" x14ac:dyDescent="0.3">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3.5" customHeight="1" x14ac:dyDescent="0.3">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3.5" customHeight="1" x14ac:dyDescent="0.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3.5" customHeight="1" x14ac:dyDescent="0.3">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3.5" customHeight="1" x14ac:dyDescent="0.3">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3.5" customHeight="1" x14ac:dyDescent="0.3">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3.5" customHeight="1" x14ac:dyDescent="0.3">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3.5" customHeight="1" x14ac:dyDescent="0.3">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3.5" customHeight="1" x14ac:dyDescent="0.3">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3.5" customHeight="1" x14ac:dyDescent="0.3">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3.5" customHeight="1" x14ac:dyDescent="0.3">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3.5" customHeight="1" x14ac:dyDescent="0.3">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3.5" customHeight="1" x14ac:dyDescent="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3.5" customHeight="1" x14ac:dyDescent="0.3">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3.5" customHeight="1" x14ac:dyDescent="0.3">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3.5" customHeight="1" x14ac:dyDescent="0.3">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3.5" customHeight="1" x14ac:dyDescent="0.3">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3.5" customHeight="1" x14ac:dyDescent="0.3">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3.5" customHeight="1" x14ac:dyDescent="0.3">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3.5" customHeight="1" x14ac:dyDescent="0.3">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3.5" customHeight="1" x14ac:dyDescent="0.3">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3.5" customHeight="1" x14ac:dyDescent="0.3">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3.5" customHeight="1" x14ac:dyDescent="0.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3.5" customHeight="1" x14ac:dyDescent="0.3">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3.5" customHeight="1" x14ac:dyDescent="0.3">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3.5" customHeight="1" x14ac:dyDescent="0.3">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3.5" customHeight="1" x14ac:dyDescent="0.3">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3.5" customHeight="1" x14ac:dyDescent="0.3">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3.5" customHeight="1" x14ac:dyDescent="0.3">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3.5" customHeight="1" x14ac:dyDescent="0.3">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3.5" customHeight="1" x14ac:dyDescent="0.3">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3.5" customHeight="1" x14ac:dyDescent="0.3">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3.5" customHeight="1" x14ac:dyDescent="0.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3.5" customHeight="1" x14ac:dyDescent="0.3">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3.5" customHeight="1" x14ac:dyDescent="0.3">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3.5" customHeight="1" x14ac:dyDescent="0.3">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3.5" customHeight="1" x14ac:dyDescent="0.3">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3.5" customHeight="1" x14ac:dyDescent="0.3">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3.5" customHeight="1" x14ac:dyDescent="0.3">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3.5" customHeight="1" x14ac:dyDescent="0.3">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3.5" customHeight="1" x14ac:dyDescent="0.3">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3.5" customHeight="1" x14ac:dyDescent="0.3">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3.5" customHeight="1" x14ac:dyDescent="0.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3.5" customHeight="1" x14ac:dyDescent="0.3">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3.5" customHeight="1" x14ac:dyDescent="0.3">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3.5" customHeight="1" x14ac:dyDescent="0.3">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3.5" customHeight="1" x14ac:dyDescent="0.3">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3.5" customHeight="1" x14ac:dyDescent="0.3">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3.5" customHeight="1" x14ac:dyDescent="0.3">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3.5" customHeight="1" x14ac:dyDescent="0.3">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3.5" customHeight="1" x14ac:dyDescent="0.3">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3.5" customHeight="1" x14ac:dyDescent="0.3">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3.5" customHeight="1" x14ac:dyDescent="0.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3.5" customHeight="1" x14ac:dyDescent="0.3">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3.5" customHeight="1" x14ac:dyDescent="0.3">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3.5" customHeight="1" x14ac:dyDescent="0.3">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3.5" customHeight="1" x14ac:dyDescent="0.3">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3.5" customHeight="1" x14ac:dyDescent="0.3">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3.5" customHeight="1" x14ac:dyDescent="0.3">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3.5" customHeight="1" x14ac:dyDescent="0.3">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3.5" customHeight="1" x14ac:dyDescent="0.3">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3.5" customHeight="1" x14ac:dyDescent="0.3">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3.5" customHeight="1" x14ac:dyDescent="0.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3.5" customHeight="1" x14ac:dyDescent="0.3">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3.5" customHeight="1" x14ac:dyDescent="0.3">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3.5" customHeight="1" x14ac:dyDescent="0.3">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3.5" customHeight="1" x14ac:dyDescent="0.3">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3.5" customHeight="1" x14ac:dyDescent="0.3">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3.5" customHeight="1" x14ac:dyDescent="0.3">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3.5" customHeight="1" x14ac:dyDescent="0.3">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3.5" customHeight="1" x14ac:dyDescent="0.3">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3.5" customHeight="1" x14ac:dyDescent="0.3">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3.5" customHeight="1" x14ac:dyDescent="0.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3.5" customHeight="1" x14ac:dyDescent="0.3">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3.5" customHeight="1" x14ac:dyDescent="0.3">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3.5" customHeight="1" x14ac:dyDescent="0.3">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3.5" customHeight="1" x14ac:dyDescent="0.3">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3.5" customHeight="1" x14ac:dyDescent="0.3">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3.5" customHeight="1" x14ac:dyDescent="0.3">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3.5" customHeight="1" x14ac:dyDescent="0.3">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3.5" customHeight="1" x14ac:dyDescent="0.3">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3.5" customHeight="1" x14ac:dyDescent="0.3">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3.5" customHeight="1" x14ac:dyDescent="0.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3.5" customHeight="1" x14ac:dyDescent="0.3">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3.5" customHeight="1" x14ac:dyDescent="0.3">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3.5" customHeight="1" x14ac:dyDescent="0.3">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3.5" customHeight="1" x14ac:dyDescent="0.3">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3.5" customHeight="1" x14ac:dyDescent="0.3">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3.5" customHeight="1" x14ac:dyDescent="0.3">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3.5" customHeight="1" x14ac:dyDescent="0.3">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3.5" customHeight="1" x14ac:dyDescent="0.3">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3.5" customHeight="1" x14ac:dyDescent="0.3">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3.5" customHeight="1" x14ac:dyDescent="0.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3.5" customHeight="1" x14ac:dyDescent="0.3">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3.5" customHeight="1" x14ac:dyDescent="0.3">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3.5" customHeight="1" x14ac:dyDescent="0.3">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3.5" customHeight="1" x14ac:dyDescent="0.3">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3.5" customHeight="1" x14ac:dyDescent="0.3">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3.5" customHeight="1" x14ac:dyDescent="0.3">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3.5" customHeight="1" x14ac:dyDescent="0.3">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3.5" customHeight="1" x14ac:dyDescent="0.3">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3.5" customHeight="1" x14ac:dyDescent="0.3">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3.5" customHeight="1" x14ac:dyDescent="0.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3.5" customHeight="1" x14ac:dyDescent="0.3">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3.5" customHeight="1" x14ac:dyDescent="0.3">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3.5" customHeight="1" x14ac:dyDescent="0.3">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3.5" customHeight="1" x14ac:dyDescent="0.3">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3.5" customHeight="1" x14ac:dyDescent="0.3">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3.5" customHeight="1" x14ac:dyDescent="0.3">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3.5" customHeight="1" x14ac:dyDescent="0.3">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3.5" customHeight="1" x14ac:dyDescent="0.3">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3.5" customHeight="1" x14ac:dyDescent="0.3">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3.5" customHeight="1" x14ac:dyDescent="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3.5" customHeight="1" x14ac:dyDescent="0.3">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3.5" customHeight="1" x14ac:dyDescent="0.3">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3.5" customHeight="1" x14ac:dyDescent="0.3">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3.5" customHeight="1" x14ac:dyDescent="0.3">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3.5" customHeight="1" x14ac:dyDescent="0.3">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3.5" customHeight="1" x14ac:dyDescent="0.3">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3.5" customHeight="1" x14ac:dyDescent="0.3">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3.5" customHeight="1" x14ac:dyDescent="0.3">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3.5" customHeight="1" x14ac:dyDescent="0.3">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3.5" customHeight="1" x14ac:dyDescent="0.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3.5" customHeight="1" x14ac:dyDescent="0.3">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3.5" customHeight="1" x14ac:dyDescent="0.3">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3.5" customHeight="1" x14ac:dyDescent="0.3">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3.5" customHeight="1" x14ac:dyDescent="0.3">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3.5" customHeight="1" x14ac:dyDescent="0.3">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3.5" customHeight="1" x14ac:dyDescent="0.3">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3.5" customHeight="1" x14ac:dyDescent="0.3">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3.5" customHeight="1" x14ac:dyDescent="0.3">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3.5" customHeight="1" x14ac:dyDescent="0.3">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3.5" customHeight="1" x14ac:dyDescent="0.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3.5" customHeight="1" x14ac:dyDescent="0.3">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3.5" customHeight="1" x14ac:dyDescent="0.3">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3.5" customHeight="1" x14ac:dyDescent="0.3">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3.5" customHeight="1" x14ac:dyDescent="0.3">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3.5" customHeight="1" x14ac:dyDescent="0.3">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3.5" customHeight="1" x14ac:dyDescent="0.3">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3.5" customHeight="1" x14ac:dyDescent="0.3">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3.5" customHeight="1" x14ac:dyDescent="0.3">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3.5" customHeight="1" x14ac:dyDescent="0.3">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3.5" customHeight="1" x14ac:dyDescent="0.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3.5" customHeight="1" x14ac:dyDescent="0.3">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3.5" customHeight="1" x14ac:dyDescent="0.3">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3.5" customHeight="1" x14ac:dyDescent="0.3">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3.5" customHeight="1" x14ac:dyDescent="0.3">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3.5" customHeight="1" x14ac:dyDescent="0.3">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3.5" customHeight="1" x14ac:dyDescent="0.3">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3.5" customHeight="1" x14ac:dyDescent="0.3">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3.5" customHeight="1" x14ac:dyDescent="0.3">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3.5" customHeight="1" x14ac:dyDescent="0.3">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3.5" customHeight="1" x14ac:dyDescent="0.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3.5" customHeight="1" x14ac:dyDescent="0.3">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3.5" customHeight="1" x14ac:dyDescent="0.3">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3.5" customHeight="1" x14ac:dyDescent="0.3">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3.5" customHeight="1" x14ac:dyDescent="0.3">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3.5" customHeight="1" x14ac:dyDescent="0.3">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3.5" customHeight="1" x14ac:dyDescent="0.3">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3.5" customHeight="1" x14ac:dyDescent="0.3">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3.5" customHeight="1" x14ac:dyDescent="0.3">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3.5" customHeight="1" x14ac:dyDescent="0.3">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3.5" customHeight="1" x14ac:dyDescent="0.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3.5" customHeight="1" x14ac:dyDescent="0.3">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3.5" customHeight="1" x14ac:dyDescent="0.3">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3.5" customHeight="1" x14ac:dyDescent="0.3">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3.5" customHeight="1" x14ac:dyDescent="0.3">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3.5" customHeight="1" x14ac:dyDescent="0.3">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3.5" customHeight="1" x14ac:dyDescent="0.3">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3.5" customHeight="1" x14ac:dyDescent="0.3">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3.5" customHeight="1" x14ac:dyDescent="0.3">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3.5" customHeight="1" x14ac:dyDescent="0.3">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3.5" customHeight="1" x14ac:dyDescent="0.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3.5" customHeight="1" x14ac:dyDescent="0.3">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3.5" customHeight="1" x14ac:dyDescent="0.3">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3.5" customHeight="1" x14ac:dyDescent="0.3">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3.5" customHeight="1" x14ac:dyDescent="0.3">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3.5" customHeight="1" x14ac:dyDescent="0.3">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3.5" customHeight="1" x14ac:dyDescent="0.3">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3.5" customHeight="1" x14ac:dyDescent="0.3">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3.5" customHeight="1" x14ac:dyDescent="0.3">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3.5" customHeight="1" x14ac:dyDescent="0.3">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3.5" customHeight="1" x14ac:dyDescent="0.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3.5" customHeight="1" x14ac:dyDescent="0.3">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3.5" customHeight="1" x14ac:dyDescent="0.3">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3.5" customHeight="1" x14ac:dyDescent="0.3">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3.5" customHeight="1" x14ac:dyDescent="0.3">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3.5" customHeight="1" x14ac:dyDescent="0.3">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3.5" customHeight="1" x14ac:dyDescent="0.3">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3.5" customHeight="1" x14ac:dyDescent="0.3">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3.5" customHeight="1" x14ac:dyDescent="0.3">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3.5" customHeight="1" x14ac:dyDescent="0.3">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3.5" customHeight="1" x14ac:dyDescent="0.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3.5" customHeight="1" x14ac:dyDescent="0.3">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3.5" customHeight="1" x14ac:dyDescent="0.3">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3.5" customHeight="1" x14ac:dyDescent="0.3">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3.5" customHeight="1" x14ac:dyDescent="0.3">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3.5" customHeight="1" x14ac:dyDescent="0.3">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3.5" customHeight="1" x14ac:dyDescent="0.3">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3.5" customHeight="1" x14ac:dyDescent="0.3">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3.5" customHeight="1" x14ac:dyDescent="0.3">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3.5" customHeight="1" x14ac:dyDescent="0.3">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3.5" customHeight="1" x14ac:dyDescent="0.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3.5" customHeight="1" x14ac:dyDescent="0.3">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3.5" customHeight="1" x14ac:dyDescent="0.3">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3.5" customHeight="1" x14ac:dyDescent="0.3">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3.5" customHeight="1" x14ac:dyDescent="0.3">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3.5" customHeight="1" x14ac:dyDescent="0.3">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3.5" customHeight="1" x14ac:dyDescent="0.3">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3.5" customHeight="1" x14ac:dyDescent="0.3">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3.5" customHeight="1" x14ac:dyDescent="0.3">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3.5" customHeight="1" x14ac:dyDescent="0.3">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3.5" customHeight="1" x14ac:dyDescent="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3.5" customHeight="1" x14ac:dyDescent="0.3">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3.5" customHeight="1" x14ac:dyDescent="0.3">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3.5" customHeight="1" x14ac:dyDescent="0.3">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3.5" customHeight="1" x14ac:dyDescent="0.3">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3.5" customHeight="1" x14ac:dyDescent="0.3">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3.5" customHeight="1" x14ac:dyDescent="0.3">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3.5" customHeight="1" x14ac:dyDescent="0.3">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3.5" customHeight="1" x14ac:dyDescent="0.3">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3.5" customHeight="1" x14ac:dyDescent="0.3">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3.5" customHeight="1" x14ac:dyDescent="0.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3.5" customHeight="1" x14ac:dyDescent="0.3">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3.5" customHeight="1" x14ac:dyDescent="0.3">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3.5" customHeight="1" x14ac:dyDescent="0.3">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3.5" customHeight="1" x14ac:dyDescent="0.3">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3.5" customHeight="1" x14ac:dyDescent="0.3">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3.5" customHeight="1" x14ac:dyDescent="0.3">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3.5" customHeight="1" x14ac:dyDescent="0.3">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3.5" customHeight="1" x14ac:dyDescent="0.3">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3.5" customHeight="1" x14ac:dyDescent="0.3">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3.5" customHeight="1" x14ac:dyDescent="0.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3.5" customHeight="1" x14ac:dyDescent="0.3">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3.5" customHeight="1" x14ac:dyDescent="0.3">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3.5" customHeight="1" x14ac:dyDescent="0.3">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3.5" customHeight="1" x14ac:dyDescent="0.3">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3.5" customHeight="1" x14ac:dyDescent="0.3">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3.5" customHeight="1" x14ac:dyDescent="0.3">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3.5" customHeight="1" x14ac:dyDescent="0.3">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3.5" customHeight="1" x14ac:dyDescent="0.3">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3.5" customHeight="1" x14ac:dyDescent="0.3">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3.5" customHeight="1" x14ac:dyDescent="0.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3.5" customHeight="1" x14ac:dyDescent="0.3">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3.5" customHeight="1" x14ac:dyDescent="0.3">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3.5" customHeight="1" x14ac:dyDescent="0.3">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3.5" customHeight="1" x14ac:dyDescent="0.3">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3.5" customHeight="1" x14ac:dyDescent="0.3">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3.5" customHeight="1" x14ac:dyDescent="0.3">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3.5" customHeight="1" x14ac:dyDescent="0.3">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3.5" customHeight="1" x14ac:dyDescent="0.3">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3.5" customHeight="1" x14ac:dyDescent="0.3">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3.5" customHeight="1" x14ac:dyDescent="0.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3.5" customHeight="1" x14ac:dyDescent="0.3">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3.5" customHeight="1" x14ac:dyDescent="0.3">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3.5" customHeight="1" x14ac:dyDescent="0.3">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3.5" customHeight="1" x14ac:dyDescent="0.3">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3.5" customHeight="1" x14ac:dyDescent="0.3">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3.5" customHeight="1" x14ac:dyDescent="0.3">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3.5" customHeight="1" x14ac:dyDescent="0.3">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3.5" customHeight="1" x14ac:dyDescent="0.3">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3.5" customHeight="1" x14ac:dyDescent="0.3">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3.5" customHeight="1" x14ac:dyDescent="0.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3.5" customHeight="1" x14ac:dyDescent="0.3">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3.5" customHeight="1" x14ac:dyDescent="0.3">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3.5" customHeight="1" x14ac:dyDescent="0.3">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3.5" customHeight="1" x14ac:dyDescent="0.3">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3.5" customHeight="1" x14ac:dyDescent="0.3">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3.5" customHeight="1" x14ac:dyDescent="0.3">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3.5" customHeight="1" x14ac:dyDescent="0.3">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3.5" customHeight="1" x14ac:dyDescent="0.3">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3.5" customHeight="1" x14ac:dyDescent="0.3">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3.5" customHeight="1" x14ac:dyDescent="0.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3.5" customHeight="1" x14ac:dyDescent="0.3">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3.5" customHeight="1" x14ac:dyDescent="0.3">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3.5" customHeight="1" x14ac:dyDescent="0.3">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3.5" customHeight="1" x14ac:dyDescent="0.3">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3.5" customHeight="1" x14ac:dyDescent="0.3">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3.5" customHeight="1" x14ac:dyDescent="0.3">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3.5" customHeight="1" x14ac:dyDescent="0.3">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3.5" customHeight="1" x14ac:dyDescent="0.3">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3.5" customHeight="1" x14ac:dyDescent="0.3">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3.5" customHeight="1" x14ac:dyDescent="0.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3.5" customHeight="1" x14ac:dyDescent="0.3">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3.5" customHeight="1" x14ac:dyDescent="0.3">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3.5" customHeight="1" x14ac:dyDescent="0.3">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3.5" customHeight="1" x14ac:dyDescent="0.3">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3.5" customHeight="1" x14ac:dyDescent="0.3">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3.5" customHeight="1" x14ac:dyDescent="0.3">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3.5" customHeight="1" x14ac:dyDescent="0.3">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3.5" customHeight="1" x14ac:dyDescent="0.3">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3.5" customHeight="1" x14ac:dyDescent="0.3">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3.5" customHeight="1" x14ac:dyDescent="0.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3.5" customHeight="1" x14ac:dyDescent="0.3">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3.5" customHeight="1" x14ac:dyDescent="0.3">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3.5" customHeight="1" x14ac:dyDescent="0.3">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3.5" customHeight="1" x14ac:dyDescent="0.3">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3.5" customHeight="1" x14ac:dyDescent="0.3">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3.5" customHeight="1" x14ac:dyDescent="0.3">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3.5" customHeight="1" x14ac:dyDescent="0.3">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3.5" customHeight="1" x14ac:dyDescent="0.3">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3.5" customHeight="1" x14ac:dyDescent="0.3">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3.5" customHeight="1" x14ac:dyDescent="0.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3.5" customHeight="1" x14ac:dyDescent="0.3">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3.5" customHeight="1" x14ac:dyDescent="0.3">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3.5" customHeight="1" x14ac:dyDescent="0.3">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3.5" customHeight="1" x14ac:dyDescent="0.3">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3.5" customHeight="1" x14ac:dyDescent="0.3">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3.5" customHeight="1" x14ac:dyDescent="0.3">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3.5" customHeight="1" x14ac:dyDescent="0.3">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3.5" customHeight="1" x14ac:dyDescent="0.3">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3.5" customHeight="1" x14ac:dyDescent="0.3">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3.5" customHeight="1" x14ac:dyDescent="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3.5" customHeight="1" x14ac:dyDescent="0.3">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3.5" customHeight="1" x14ac:dyDescent="0.3">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3.5" customHeight="1" x14ac:dyDescent="0.3">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3.5" customHeight="1" x14ac:dyDescent="0.3">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3.5" customHeight="1" x14ac:dyDescent="0.3">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3.5" customHeight="1" x14ac:dyDescent="0.3">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3.5" customHeight="1" x14ac:dyDescent="0.3">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3.5" customHeight="1" x14ac:dyDescent="0.3">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3.5" customHeight="1" x14ac:dyDescent="0.3">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3.5" customHeight="1" x14ac:dyDescent="0.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3.5" customHeight="1" x14ac:dyDescent="0.3">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3.5" customHeight="1" x14ac:dyDescent="0.3">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3.5" customHeight="1" x14ac:dyDescent="0.3">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3.5" customHeight="1" x14ac:dyDescent="0.3">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3.5" customHeight="1" x14ac:dyDescent="0.3">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3.5" customHeight="1" x14ac:dyDescent="0.3">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3.5" customHeight="1" x14ac:dyDescent="0.3">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3.5" customHeight="1" x14ac:dyDescent="0.3">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3.5" customHeight="1" x14ac:dyDescent="0.3">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3.5" customHeight="1" x14ac:dyDescent="0.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3.5" customHeight="1" x14ac:dyDescent="0.3">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3.5" customHeight="1" x14ac:dyDescent="0.3">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3.5" customHeight="1" x14ac:dyDescent="0.3">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3.5" customHeight="1" x14ac:dyDescent="0.3">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3.5" customHeight="1" x14ac:dyDescent="0.3">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3.5" customHeight="1" x14ac:dyDescent="0.3">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3.5" customHeight="1" x14ac:dyDescent="0.3">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3.5" customHeight="1" x14ac:dyDescent="0.3">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3.5" customHeight="1" x14ac:dyDescent="0.3">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3.5" customHeight="1" x14ac:dyDescent="0.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3.5" customHeight="1" x14ac:dyDescent="0.3">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3.5" customHeight="1" x14ac:dyDescent="0.3">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3.5" customHeight="1" x14ac:dyDescent="0.3">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3.5" customHeight="1" x14ac:dyDescent="0.3">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3.5" customHeight="1" x14ac:dyDescent="0.3">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3.5" customHeight="1" x14ac:dyDescent="0.3">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3.5" customHeight="1" x14ac:dyDescent="0.3">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3.5" customHeight="1" x14ac:dyDescent="0.3">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3.5" customHeight="1" x14ac:dyDescent="0.3">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3.5" customHeight="1" x14ac:dyDescent="0.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3.5" customHeight="1" x14ac:dyDescent="0.3">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3.5" customHeight="1" x14ac:dyDescent="0.3">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3.5" customHeight="1" x14ac:dyDescent="0.3">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3.5" customHeight="1" x14ac:dyDescent="0.3">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3.5" customHeight="1" x14ac:dyDescent="0.3">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3.5" customHeight="1" x14ac:dyDescent="0.3">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3.5" customHeight="1" x14ac:dyDescent="0.3">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3.5" customHeight="1" x14ac:dyDescent="0.3">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3.5" customHeight="1" x14ac:dyDescent="0.3">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3.5" customHeight="1" x14ac:dyDescent="0.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3.5" customHeight="1" x14ac:dyDescent="0.3">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3.5" customHeight="1" x14ac:dyDescent="0.3">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3.5" customHeight="1" x14ac:dyDescent="0.3">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3.5" customHeight="1" x14ac:dyDescent="0.3">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3.5" customHeight="1" x14ac:dyDescent="0.3">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3.5" customHeight="1" x14ac:dyDescent="0.3">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3.5" customHeight="1" x14ac:dyDescent="0.3">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3.5" customHeight="1" x14ac:dyDescent="0.3">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3.5" customHeight="1" x14ac:dyDescent="0.3">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3.5" customHeight="1" x14ac:dyDescent="0.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3.5" customHeight="1" x14ac:dyDescent="0.3">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3.5" customHeight="1" x14ac:dyDescent="0.3">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3.5" customHeight="1" x14ac:dyDescent="0.3">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3.5" customHeight="1" x14ac:dyDescent="0.3">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3.5" customHeight="1" x14ac:dyDescent="0.3">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3.5" customHeight="1" x14ac:dyDescent="0.3">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3.5" customHeight="1" x14ac:dyDescent="0.3">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3.5" customHeight="1" x14ac:dyDescent="0.3">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3.5" customHeight="1" x14ac:dyDescent="0.3">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3.5" customHeight="1" x14ac:dyDescent="0.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3.5" customHeight="1" x14ac:dyDescent="0.3">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3.5" customHeight="1" x14ac:dyDescent="0.3">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3.5" customHeight="1" x14ac:dyDescent="0.3">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3.5" customHeight="1" x14ac:dyDescent="0.3">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3.5" customHeight="1" x14ac:dyDescent="0.3">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3.5" customHeight="1" x14ac:dyDescent="0.3">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3.5" customHeight="1" x14ac:dyDescent="0.3">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3.5" customHeight="1" x14ac:dyDescent="0.3">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3.5" customHeight="1" x14ac:dyDescent="0.3">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3.5" customHeight="1" x14ac:dyDescent="0.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3.5" customHeight="1" x14ac:dyDescent="0.3">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3.5" customHeight="1" x14ac:dyDescent="0.3">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3.5" customHeight="1" x14ac:dyDescent="0.3">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3.5" customHeight="1" x14ac:dyDescent="0.3">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3.5" customHeight="1" x14ac:dyDescent="0.3">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3.5" customHeight="1" x14ac:dyDescent="0.3">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3.5" customHeight="1" x14ac:dyDescent="0.3">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3.5" customHeight="1" x14ac:dyDescent="0.3">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3.5" customHeight="1" x14ac:dyDescent="0.3">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3.5" customHeight="1" x14ac:dyDescent="0.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3.5" customHeight="1" x14ac:dyDescent="0.3">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3.5" customHeight="1" x14ac:dyDescent="0.3">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3.5" customHeight="1" x14ac:dyDescent="0.3">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3.5" customHeight="1" x14ac:dyDescent="0.3">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3.5" customHeight="1" x14ac:dyDescent="0.3">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3.5" customHeight="1" x14ac:dyDescent="0.3">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3.5" customHeight="1" x14ac:dyDescent="0.3">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3.5" customHeight="1" x14ac:dyDescent="0.3">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3.5" customHeight="1" x14ac:dyDescent="0.3">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3.5" customHeight="1" x14ac:dyDescent="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3.5" customHeight="1" x14ac:dyDescent="0.3">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3.5" customHeight="1" x14ac:dyDescent="0.3">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3.5" customHeight="1" x14ac:dyDescent="0.3">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3.5" customHeight="1" x14ac:dyDescent="0.3">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3.5" customHeight="1" x14ac:dyDescent="0.3">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3.5" customHeight="1" x14ac:dyDescent="0.3">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3.5" customHeight="1" x14ac:dyDescent="0.3">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3.5" customHeight="1" x14ac:dyDescent="0.3">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3.5" customHeight="1" x14ac:dyDescent="0.3">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3.5" customHeight="1" x14ac:dyDescent="0.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3.5" customHeight="1" x14ac:dyDescent="0.3">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3.5" customHeight="1" x14ac:dyDescent="0.3">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3.5" customHeight="1" x14ac:dyDescent="0.3">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3.5" customHeight="1" x14ac:dyDescent="0.3">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3.5" customHeight="1" x14ac:dyDescent="0.3">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3.5" customHeight="1" x14ac:dyDescent="0.3">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3.5" customHeight="1" x14ac:dyDescent="0.3">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3.5" customHeight="1" x14ac:dyDescent="0.3">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3.5" customHeight="1" x14ac:dyDescent="0.3">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3.5" customHeight="1" x14ac:dyDescent="0.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3.5" customHeight="1" x14ac:dyDescent="0.3">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3.5" customHeight="1" x14ac:dyDescent="0.3">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3.5" customHeight="1" x14ac:dyDescent="0.3">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3.5" customHeight="1" x14ac:dyDescent="0.3">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3.5" customHeight="1" x14ac:dyDescent="0.3">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3.5" customHeight="1" x14ac:dyDescent="0.3">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3.5" customHeight="1" x14ac:dyDescent="0.3">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3.5" customHeight="1" x14ac:dyDescent="0.3">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3.5" customHeight="1" x14ac:dyDescent="0.3">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3.5" customHeight="1" x14ac:dyDescent="0.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3.5" customHeight="1" x14ac:dyDescent="0.3">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3.5" customHeight="1" x14ac:dyDescent="0.3">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3.5" customHeight="1" x14ac:dyDescent="0.3">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3.5" customHeight="1" x14ac:dyDescent="0.3">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3.5" customHeight="1" x14ac:dyDescent="0.3">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3.5" customHeight="1" x14ac:dyDescent="0.3">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3.5" customHeight="1" x14ac:dyDescent="0.3">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3.5" customHeight="1" x14ac:dyDescent="0.3">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3.5" customHeight="1" x14ac:dyDescent="0.3">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3.5" customHeight="1" x14ac:dyDescent="0.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3.5" customHeight="1" x14ac:dyDescent="0.3">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3.5" customHeight="1" x14ac:dyDescent="0.3">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3.5" customHeight="1" x14ac:dyDescent="0.3">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3.5" customHeight="1" x14ac:dyDescent="0.3">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3.5" customHeight="1" x14ac:dyDescent="0.3">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3.5" customHeight="1" x14ac:dyDescent="0.3">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3.5" customHeight="1" x14ac:dyDescent="0.3">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3.5" customHeight="1" x14ac:dyDescent="0.3">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3.5" customHeight="1" x14ac:dyDescent="0.3">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3.5" customHeight="1" x14ac:dyDescent="0.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3.5" customHeight="1" x14ac:dyDescent="0.3">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3.5" customHeight="1" x14ac:dyDescent="0.3">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3.5" customHeight="1" x14ac:dyDescent="0.3">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3.5" customHeight="1" x14ac:dyDescent="0.3">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3.5" customHeight="1" x14ac:dyDescent="0.3">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3.5" customHeight="1" x14ac:dyDescent="0.3">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3.5" customHeight="1" x14ac:dyDescent="0.3">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3.5" customHeight="1" x14ac:dyDescent="0.3">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3.5" customHeight="1" x14ac:dyDescent="0.3">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3.5" customHeight="1" x14ac:dyDescent="0.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3.5" customHeight="1" x14ac:dyDescent="0.3">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3.5" customHeight="1" x14ac:dyDescent="0.3">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3.5" customHeight="1" x14ac:dyDescent="0.3">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3.5" customHeight="1" x14ac:dyDescent="0.3">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3.5" customHeight="1" x14ac:dyDescent="0.3">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3.5" customHeight="1" x14ac:dyDescent="0.3">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3.5" customHeight="1" x14ac:dyDescent="0.3">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3.5" customHeight="1" x14ac:dyDescent="0.3">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3.5" customHeight="1" x14ac:dyDescent="0.3">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3.5" customHeight="1" x14ac:dyDescent="0.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3.5" customHeight="1" x14ac:dyDescent="0.3">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3.5" customHeight="1" x14ac:dyDescent="0.3">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3.5" customHeight="1" x14ac:dyDescent="0.3">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3.5" customHeight="1" x14ac:dyDescent="0.3">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3.5" customHeight="1" x14ac:dyDescent="0.3">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3.5" customHeight="1" x14ac:dyDescent="0.3">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3.5" customHeight="1" x14ac:dyDescent="0.3">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3.5" customHeight="1" x14ac:dyDescent="0.3">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3.5" customHeight="1" x14ac:dyDescent="0.3">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3.5" customHeight="1" x14ac:dyDescent="0.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3.5" customHeight="1" x14ac:dyDescent="0.3">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3.5" customHeight="1" x14ac:dyDescent="0.3">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3.5" customHeight="1" x14ac:dyDescent="0.3">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3.5" customHeight="1" x14ac:dyDescent="0.3">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3.5" customHeight="1" x14ac:dyDescent="0.3">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3.5" customHeight="1" x14ac:dyDescent="0.3">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3.5" customHeight="1" x14ac:dyDescent="0.3">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3.5" customHeight="1" x14ac:dyDescent="0.3">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3.5" customHeight="1" x14ac:dyDescent="0.3">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3.5" customHeight="1" x14ac:dyDescent="0.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3.5" customHeight="1" x14ac:dyDescent="0.3">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3.5" customHeight="1" x14ac:dyDescent="0.3">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3.5" customHeight="1" x14ac:dyDescent="0.3">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3.5" customHeight="1" x14ac:dyDescent="0.3">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3.5" customHeight="1" x14ac:dyDescent="0.3">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3.5" customHeight="1" x14ac:dyDescent="0.3">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3.5" customHeight="1" x14ac:dyDescent="0.3">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3.5" customHeight="1" x14ac:dyDescent="0.3">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3.5" customHeight="1" x14ac:dyDescent="0.3">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3.5" customHeight="1" x14ac:dyDescent="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3.5" customHeight="1" x14ac:dyDescent="0.3">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3.5" customHeight="1" x14ac:dyDescent="0.3">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3.5" customHeight="1" x14ac:dyDescent="0.3">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3.5" customHeight="1" x14ac:dyDescent="0.3">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3.5" customHeight="1" x14ac:dyDescent="0.3">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3.5" customHeight="1" x14ac:dyDescent="0.3">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3.5" customHeight="1" x14ac:dyDescent="0.3">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3.5" customHeight="1" x14ac:dyDescent="0.3">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3.5" customHeight="1" x14ac:dyDescent="0.3">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3.5" customHeight="1" x14ac:dyDescent="0.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3.5" customHeight="1" x14ac:dyDescent="0.3">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3.5" customHeight="1" x14ac:dyDescent="0.3">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3.5" customHeight="1" x14ac:dyDescent="0.3">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3.5" customHeight="1" x14ac:dyDescent="0.3">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3.5" customHeight="1" x14ac:dyDescent="0.3">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3.5" customHeight="1" x14ac:dyDescent="0.3">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3.5" customHeight="1" x14ac:dyDescent="0.3">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3.5" customHeight="1" x14ac:dyDescent="0.3">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3.5" customHeight="1" x14ac:dyDescent="0.3">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3.5" customHeight="1" x14ac:dyDescent="0.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3.5" customHeight="1" x14ac:dyDescent="0.3">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3.5" customHeight="1" x14ac:dyDescent="0.3">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3.5" customHeight="1" x14ac:dyDescent="0.3">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3.5" customHeight="1" x14ac:dyDescent="0.3">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3.5" customHeight="1" x14ac:dyDescent="0.3">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3.5" customHeight="1" x14ac:dyDescent="0.3">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3.5" customHeight="1" x14ac:dyDescent="0.3">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3.5" customHeight="1" x14ac:dyDescent="0.3">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3.5" customHeight="1" x14ac:dyDescent="0.3">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3.5" customHeight="1" x14ac:dyDescent="0.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3.5" customHeight="1" x14ac:dyDescent="0.3">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3.5" customHeight="1" x14ac:dyDescent="0.3">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3.5" customHeight="1" x14ac:dyDescent="0.3">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3.5" customHeight="1" x14ac:dyDescent="0.3">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3.5" customHeight="1" x14ac:dyDescent="0.3">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3.5" customHeight="1" x14ac:dyDescent="0.3">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3.5" customHeight="1" x14ac:dyDescent="0.3">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3.5" customHeight="1" x14ac:dyDescent="0.3">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3.5" customHeight="1" x14ac:dyDescent="0.3">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3.5" customHeight="1" x14ac:dyDescent="0.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3.5" customHeight="1" x14ac:dyDescent="0.3">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3.5" customHeight="1" x14ac:dyDescent="0.3">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3.5" customHeight="1" x14ac:dyDescent="0.3">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3.5" customHeight="1" x14ac:dyDescent="0.3">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3.5" customHeight="1" x14ac:dyDescent="0.3">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3.5" customHeight="1" x14ac:dyDescent="0.3">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3.5" customHeight="1" x14ac:dyDescent="0.3">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3.5" customHeight="1" x14ac:dyDescent="0.3">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3.5" customHeight="1" x14ac:dyDescent="0.3">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3.5" customHeight="1" x14ac:dyDescent="0.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3.5" customHeight="1" x14ac:dyDescent="0.3">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3.5" customHeight="1" x14ac:dyDescent="0.3">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3.5" customHeight="1" x14ac:dyDescent="0.3">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3.5" customHeight="1" x14ac:dyDescent="0.3">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3.5" customHeight="1" x14ac:dyDescent="0.3">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3.5" customHeight="1" x14ac:dyDescent="0.3">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3.5" customHeight="1" x14ac:dyDescent="0.3">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3.5" customHeight="1" x14ac:dyDescent="0.3">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3.5" customHeight="1" x14ac:dyDescent="0.3">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3.5" customHeight="1" x14ac:dyDescent="0.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3.5" customHeight="1" x14ac:dyDescent="0.3">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3.5" customHeight="1" x14ac:dyDescent="0.3">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3.5" customHeight="1" x14ac:dyDescent="0.3">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3.5" customHeight="1" x14ac:dyDescent="0.3">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3.5" customHeight="1" x14ac:dyDescent="0.3">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3.5" customHeight="1" x14ac:dyDescent="0.3">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3.5" customHeight="1" x14ac:dyDescent="0.3">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3.5" customHeight="1" x14ac:dyDescent="0.3">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3.5" customHeight="1" x14ac:dyDescent="0.3">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3.5" customHeight="1" x14ac:dyDescent="0.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3.5" customHeight="1" x14ac:dyDescent="0.3">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3.5" customHeight="1" x14ac:dyDescent="0.3">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3.5" customHeight="1" x14ac:dyDescent="0.3">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3.5" customHeight="1" x14ac:dyDescent="0.3">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3.5" customHeight="1" x14ac:dyDescent="0.3">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3.5" customHeight="1" x14ac:dyDescent="0.3">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3.5" customHeight="1" x14ac:dyDescent="0.3">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3.5" customHeight="1" x14ac:dyDescent="0.3">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3.5" customHeight="1" x14ac:dyDescent="0.3">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3.5" customHeight="1" x14ac:dyDescent="0.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3.5" customHeight="1" x14ac:dyDescent="0.3">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3.5" customHeight="1" x14ac:dyDescent="0.3">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3.5" customHeight="1" x14ac:dyDescent="0.3">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3.5" customHeight="1" x14ac:dyDescent="0.3">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3.5" customHeight="1" x14ac:dyDescent="0.3">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3.5" customHeight="1" x14ac:dyDescent="0.3">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3.5" customHeight="1" x14ac:dyDescent="0.3">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3.5" customHeight="1" x14ac:dyDescent="0.3">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3.5" customHeight="1" x14ac:dyDescent="0.3">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3.5" customHeight="1" x14ac:dyDescent="0.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3.5" customHeight="1" x14ac:dyDescent="0.3">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3.5" customHeight="1" x14ac:dyDescent="0.3">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3.5" customHeight="1" x14ac:dyDescent="0.3">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3.5" customHeight="1" x14ac:dyDescent="0.3">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3.5" customHeight="1" x14ac:dyDescent="0.3">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3.5" customHeight="1" x14ac:dyDescent="0.3">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3.5" customHeight="1" x14ac:dyDescent="0.3">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3.5" customHeight="1" x14ac:dyDescent="0.3">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3.5" customHeight="1" x14ac:dyDescent="0.3">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3.5" customHeight="1" x14ac:dyDescent="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3.5" customHeight="1" x14ac:dyDescent="0.3">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3.5" customHeight="1" x14ac:dyDescent="0.3">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3.5" customHeight="1" x14ac:dyDescent="0.3">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3.5" customHeight="1" x14ac:dyDescent="0.3">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3.5" customHeight="1" x14ac:dyDescent="0.3">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3.5" customHeight="1" x14ac:dyDescent="0.3">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3.5" customHeight="1" x14ac:dyDescent="0.3">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3.5" customHeight="1" x14ac:dyDescent="0.3">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3.5" customHeight="1" x14ac:dyDescent="0.3">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3.5" customHeight="1" x14ac:dyDescent="0.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3.5" customHeight="1" x14ac:dyDescent="0.3">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3.5" customHeight="1" x14ac:dyDescent="0.3">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3.5" customHeight="1" x14ac:dyDescent="0.3">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3.5" customHeight="1" x14ac:dyDescent="0.3">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3.5" customHeight="1" x14ac:dyDescent="0.3">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3.5" customHeight="1" x14ac:dyDescent="0.3">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3.5" customHeight="1" x14ac:dyDescent="0.3">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3.5" customHeight="1" x14ac:dyDescent="0.3">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3.5" customHeight="1" x14ac:dyDescent="0.3">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3.5" customHeight="1" x14ac:dyDescent="0.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3.5" customHeight="1" x14ac:dyDescent="0.3">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3.5" customHeight="1" x14ac:dyDescent="0.3">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3.5" customHeight="1" x14ac:dyDescent="0.3">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3.5" customHeight="1" x14ac:dyDescent="0.3">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3.5" customHeight="1" x14ac:dyDescent="0.3">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3.5" customHeight="1" x14ac:dyDescent="0.3">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3.5" customHeight="1" x14ac:dyDescent="0.3">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3.5" customHeight="1" x14ac:dyDescent="0.3">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3.5" customHeight="1" x14ac:dyDescent="0.3">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3.5" customHeight="1" x14ac:dyDescent="0.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3.5" customHeight="1" x14ac:dyDescent="0.3">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3.5" customHeight="1" x14ac:dyDescent="0.3">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3.5" customHeight="1" x14ac:dyDescent="0.3">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3.5" customHeight="1" x14ac:dyDescent="0.3">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3.5" customHeight="1" x14ac:dyDescent="0.3">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3.5" customHeight="1" x14ac:dyDescent="0.3">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3.5" customHeight="1" x14ac:dyDescent="0.3">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3.5" customHeight="1" x14ac:dyDescent="0.3">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3.5" customHeight="1" x14ac:dyDescent="0.3">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3.5" customHeight="1" x14ac:dyDescent="0.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3.5" customHeight="1" x14ac:dyDescent="0.3">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3.5" customHeight="1" x14ac:dyDescent="0.3">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3.5" customHeight="1" x14ac:dyDescent="0.3">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3.5" customHeight="1" x14ac:dyDescent="0.3">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3.5" customHeight="1" x14ac:dyDescent="0.3">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3.5" customHeight="1" x14ac:dyDescent="0.3">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3.5" customHeight="1" x14ac:dyDescent="0.3">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3.5" customHeight="1" x14ac:dyDescent="0.3">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3.5" customHeight="1" x14ac:dyDescent="0.3">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3.5" customHeight="1" x14ac:dyDescent="0.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3.5" customHeight="1" x14ac:dyDescent="0.3">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3.5" customHeight="1" x14ac:dyDescent="0.3">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3.5" customHeight="1" x14ac:dyDescent="0.3">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3.5" customHeight="1" x14ac:dyDescent="0.3">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3.5" customHeight="1" x14ac:dyDescent="0.3">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3.5" customHeight="1" x14ac:dyDescent="0.3">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3.5" customHeight="1" x14ac:dyDescent="0.3">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3.5" customHeight="1" x14ac:dyDescent="0.3">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3.5" customHeight="1" x14ac:dyDescent="0.3">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3.5" customHeight="1" x14ac:dyDescent="0.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3.5" customHeight="1" x14ac:dyDescent="0.3">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3.5" customHeight="1" x14ac:dyDescent="0.3">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3.5" customHeight="1" x14ac:dyDescent="0.3">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3.5" customHeight="1" x14ac:dyDescent="0.3">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3.5" customHeight="1" x14ac:dyDescent="0.3">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3.5" customHeight="1" x14ac:dyDescent="0.3">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3.5" customHeight="1" x14ac:dyDescent="0.3">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3.5" customHeight="1" x14ac:dyDescent="0.3">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3.5" customHeight="1" x14ac:dyDescent="0.3">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3.5" customHeight="1" x14ac:dyDescent="0.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3.5" customHeight="1" x14ac:dyDescent="0.3">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3.5" customHeight="1" x14ac:dyDescent="0.3">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3.5" customHeight="1" x14ac:dyDescent="0.3">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3.5" customHeight="1" x14ac:dyDescent="0.3">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3.5" customHeight="1" x14ac:dyDescent="0.3">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3.5" customHeight="1" x14ac:dyDescent="0.3">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3.5" customHeight="1" x14ac:dyDescent="0.3">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3.5" customHeight="1" x14ac:dyDescent="0.3">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3.5" customHeight="1" x14ac:dyDescent="0.3">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3.5" customHeight="1" x14ac:dyDescent="0.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3.5" customHeight="1" x14ac:dyDescent="0.3">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3.5" customHeight="1" x14ac:dyDescent="0.3">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3.5" customHeight="1" x14ac:dyDescent="0.3">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3.5" customHeight="1" x14ac:dyDescent="0.3">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3.5" customHeight="1" x14ac:dyDescent="0.3">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3.5" customHeight="1" x14ac:dyDescent="0.3">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3.5" customHeight="1" x14ac:dyDescent="0.3">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3.5" customHeight="1" x14ac:dyDescent="0.3">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3.5" customHeight="1" x14ac:dyDescent="0.3">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3.5" customHeight="1" x14ac:dyDescent="0.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3.5" customHeight="1" x14ac:dyDescent="0.3">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3.5" customHeight="1" x14ac:dyDescent="0.3">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3.5" customHeight="1" x14ac:dyDescent="0.3">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3.5" customHeight="1" x14ac:dyDescent="0.3">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3.5" customHeight="1" x14ac:dyDescent="0.3">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3.5" customHeight="1" x14ac:dyDescent="0.3">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3.5" customHeight="1" x14ac:dyDescent="0.3">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3.5" customHeight="1" x14ac:dyDescent="0.3">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3.5" customHeight="1" x14ac:dyDescent="0.3">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3.5" customHeight="1" x14ac:dyDescent="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3.5" customHeight="1" x14ac:dyDescent="0.3">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3.5" customHeight="1" x14ac:dyDescent="0.3">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3.5" customHeight="1" x14ac:dyDescent="0.3">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3.5" customHeight="1" x14ac:dyDescent="0.3">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3.5" customHeight="1" x14ac:dyDescent="0.3">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3.5" customHeight="1" x14ac:dyDescent="0.3">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3.5" customHeight="1" x14ac:dyDescent="0.3">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3.5" customHeight="1" x14ac:dyDescent="0.3">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3.5" customHeight="1" x14ac:dyDescent="0.3">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3.5" customHeight="1" x14ac:dyDescent="0.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3.5" customHeight="1" x14ac:dyDescent="0.3">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3.5" customHeight="1" x14ac:dyDescent="0.3">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3.5" customHeight="1" x14ac:dyDescent="0.3">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3.5" customHeight="1" x14ac:dyDescent="0.3">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3.5" customHeight="1" x14ac:dyDescent="0.3">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3.5" customHeight="1" x14ac:dyDescent="0.3">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3.5" customHeight="1" x14ac:dyDescent="0.3">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3.5" customHeight="1" x14ac:dyDescent="0.3">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3.5" customHeight="1" x14ac:dyDescent="0.3">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3.5" customHeight="1" x14ac:dyDescent="0.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3.5" customHeight="1" x14ac:dyDescent="0.3">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3.5" customHeight="1" x14ac:dyDescent="0.3">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3.5" customHeight="1" x14ac:dyDescent="0.3">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3.5" customHeight="1" x14ac:dyDescent="0.3">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3.5" customHeight="1" x14ac:dyDescent="0.3">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3.5" customHeight="1" x14ac:dyDescent="0.3">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3.5" customHeight="1" x14ac:dyDescent="0.3">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3.5" customHeight="1" x14ac:dyDescent="0.3">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3.5" customHeight="1" x14ac:dyDescent="0.3">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3.5" customHeight="1" x14ac:dyDescent="0.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3.5" customHeight="1" x14ac:dyDescent="0.3">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3.5" customHeight="1" x14ac:dyDescent="0.3">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3.5" customHeight="1" x14ac:dyDescent="0.3">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3.5" customHeight="1" x14ac:dyDescent="0.3">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3.5" customHeight="1" x14ac:dyDescent="0.3">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3.5" customHeight="1" x14ac:dyDescent="0.3">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3.5" customHeight="1" x14ac:dyDescent="0.3">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3.5" customHeight="1" x14ac:dyDescent="0.3">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3.5" customHeight="1" x14ac:dyDescent="0.3">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3.5" customHeight="1" x14ac:dyDescent="0.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3.5" customHeight="1" x14ac:dyDescent="0.3">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3.5" customHeight="1" x14ac:dyDescent="0.3">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3.5" customHeight="1" x14ac:dyDescent="0.3">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3.5" customHeight="1" x14ac:dyDescent="0.3">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3.5" customHeight="1" x14ac:dyDescent="0.3">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3.5" customHeight="1" x14ac:dyDescent="0.3">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3.5" customHeight="1" x14ac:dyDescent="0.3">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3.5" customHeight="1" x14ac:dyDescent="0.3">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3.5" customHeight="1" x14ac:dyDescent="0.3">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3.5" customHeight="1" x14ac:dyDescent="0.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3.5" customHeight="1" x14ac:dyDescent="0.3">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3.5" customHeight="1" x14ac:dyDescent="0.3">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3.5" customHeight="1" x14ac:dyDescent="0.3">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3.5" customHeight="1" x14ac:dyDescent="0.3">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3.5" customHeight="1" x14ac:dyDescent="0.3">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3.5" customHeight="1" x14ac:dyDescent="0.3">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3.5" customHeight="1" x14ac:dyDescent="0.3">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3.5" customHeight="1" x14ac:dyDescent="0.3">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3.5" customHeight="1" x14ac:dyDescent="0.3">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3.5" customHeight="1" x14ac:dyDescent="0.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3.5" customHeight="1" x14ac:dyDescent="0.3">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3.5" customHeight="1" x14ac:dyDescent="0.3">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3.5" customHeight="1" x14ac:dyDescent="0.3">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3.5" customHeight="1" x14ac:dyDescent="0.3">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3.5" customHeight="1" x14ac:dyDescent="0.3">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3.5" customHeight="1" x14ac:dyDescent="0.3">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3.5" customHeight="1" x14ac:dyDescent="0.3">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3.5" customHeight="1" x14ac:dyDescent="0.3">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3.5" customHeight="1" x14ac:dyDescent="0.3">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3.5" customHeight="1" x14ac:dyDescent="0.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3.5" customHeight="1" x14ac:dyDescent="0.3">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3.5" customHeight="1" x14ac:dyDescent="0.3">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3.5" customHeight="1" x14ac:dyDescent="0.3">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3.5" customHeight="1" x14ac:dyDescent="0.3">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3.5" customHeight="1" x14ac:dyDescent="0.3">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3.5" customHeight="1" x14ac:dyDescent="0.3">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3.5" customHeight="1" x14ac:dyDescent="0.3">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3.5" customHeight="1" x14ac:dyDescent="0.3">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3.5" customHeight="1" x14ac:dyDescent="0.3">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3.5" customHeight="1" x14ac:dyDescent="0.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3.5" customHeight="1" x14ac:dyDescent="0.3">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3.5" customHeight="1" x14ac:dyDescent="0.3">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3.5" customHeight="1" x14ac:dyDescent="0.3">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3.5" customHeight="1" x14ac:dyDescent="0.3">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3.5" customHeight="1" x14ac:dyDescent="0.3">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3.5" customHeight="1" x14ac:dyDescent="0.3">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3.5" customHeight="1" x14ac:dyDescent="0.3">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3.5" customHeight="1" x14ac:dyDescent="0.3">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3.5" customHeight="1" x14ac:dyDescent="0.3">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3.5" customHeight="1" x14ac:dyDescent="0.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3.5" customHeight="1" x14ac:dyDescent="0.3">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3.5" customHeight="1" x14ac:dyDescent="0.3">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3.5" customHeight="1" x14ac:dyDescent="0.3">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3.5" customHeight="1" x14ac:dyDescent="0.3">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3.5" customHeight="1" x14ac:dyDescent="0.3">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3.5" customHeight="1" x14ac:dyDescent="0.3">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3.5" customHeight="1" x14ac:dyDescent="0.3">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3.5" customHeight="1" x14ac:dyDescent="0.3">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3.5" customHeight="1" x14ac:dyDescent="0.3">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ht="13.5" customHeight="1" x14ac:dyDescent="0.3">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ht="13.5" customHeight="1" x14ac:dyDescent="0.3">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ht="13.5" customHeight="1" x14ac:dyDescent="0.3">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ht="13.5" customHeight="1" x14ac:dyDescent="0.3">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ht="13.5" customHeight="1" x14ac:dyDescent="0.3">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spans="1:26" ht="13.5" customHeight="1" x14ac:dyDescent="0.3">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spans="1:26" ht="13.5" customHeight="1" x14ac:dyDescent="0.3">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spans="1:26" ht="13.5" customHeight="1" x14ac:dyDescent="0.3">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spans="1:26" ht="13.5" customHeight="1" x14ac:dyDescent="0.3">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spans="1:26" ht="13.5" customHeight="1" x14ac:dyDescent="0.3">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spans="1:26" ht="13.5" customHeight="1" x14ac:dyDescent="0.3">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spans="1:26" ht="13.5" customHeight="1" x14ac:dyDescent="0.3">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spans="1:26" ht="13.5" customHeight="1" x14ac:dyDescent="0.3">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spans="1:26" ht="13.5" customHeight="1" x14ac:dyDescent="0.3">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row>
    <row r="1017" spans="1:26" ht="13.5" customHeight="1" x14ac:dyDescent="0.3">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row>
    <row r="1018" spans="1:26" ht="13.5" customHeight="1" x14ac:dyDescent="0.3">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row>
    <row r="1019" spans="1:26" ht="13.5" customHeight="1" x14ac:dyDescent="0.3">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row>
    <row r="1020" spans="1:26" ht="13.5" customHeight="1" x14ac:dyDescent="0.3">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row>
    <row r="1021" spans="1:26" ht="13.5" customHeight="1" x14ac:dyDescent="0.3">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row>
    <row r="1022" spans="1:26" ht="13.5" customHeight="1" x14ac:dyDescent="0.3">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row>
  </sheetData>
  <mergeCells count="2">
    <mergeCell ref="A1:K2"/>
    <mergeCell ref="A5:L5"/>
  </mergeCells>
  <pageMargins left="0.7" right="0.7" top="0.75" bottom="0.75" header="0" footer="0"/>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47"/>
  <sheetViews>
    <sheetView showGridLines="0" zoomScale="70" zoomScaleNormal="70" workbookViewId="0">
      <selection activeCell="E68" sqref="E68"/>
    </sheetView>
  </sheetViews>
  <sheetFormatPr defaultColWidth="14.44140625" defaultRowHeight="15" customHeight="1" x14ac:dyDescent="0.3"/>
  <cols>
    <col min="1" max="1" width="28.33203125" customWidth="1"/>
    <col min="2" max="2" width="16.33203125" customWidth="1"/>
    <col min="3" max="14" width="15.33203125" customWidth="1"/>
    <col min="15" max="26" width="8.6640625" customWidth="1"/>
  </cols>
  <sheetData>
    <row r="1" spans="1:20" s="45" customFormat="1" ht="148.19999999999999" customHeight="1" x14ac:dyDescent="0.35">
      <c r="A1" s="239" t="s">
        <v>194</v>
      </c>
      <c r="B1" s="229"/>
      <c r="C1" s="229"/>
      <c r="D1" s="229"/>
      <c r="E1" s="229"/>
      <c r="F1" s="229"/>
      <c r="G1" s="229"/>
      <c r="H1" s="229"/>
      <c r="I1" s="229"/>
      <c r="J1" s="229"/>
      <c r="K1" s="229"/>
      <c r="L1" s="229"/>
      <c r="M1" s="229"/>
      <c r="N1" s="229"/>
      <c r="O1" s="229"/>
      <c r="P1" s="229"/>
      <c r="Q1" s="229"/>
      <c r="R1" s="229"/>
      <c r="S1" s="229"/>
      <c r="T1" s="229"/>
    </row>
    <row r="2" spans="1:20" s="45" customFormat="1" ht="41.1" customHeight="1" x14ac:dyDescent="0.35">
      <c r="A2" s="32" t="s">
        <v>195</v>
      </c>
    </row>
    <row r="3" spans="1:20" s="45" customFormat="1" ht="20.100000000000001" customHeight="1" x14ac:dyDescent="0.35">
      <c r="A3" s="32"/>
    </row>
    <row r="4" spans="1:20" s="45" customFormat="1" ht="21" customHeight="1" x14ac:dyDescent="0.35">
      <c r="A4" s="32" t="s">
        <v>196</v>
      </c>
    </row>
    <row r="5" spans="1:20" s="45" customFormat="1" ht="22.2" customHeight="1" x14ac:dyDescent="0.35">
      <c r="A5" s="32" t="s">
        <v>52</v>
      </c>
    </row>
    <row r="6" spans="1:20" s="23" customFormat="1" ht="14.25" customHeight="1" x14ac:dyDescent="0.3">
      <c r="A6" s="24" t="s">
        <v>197</v>
      </c>
      <c r="B6" s="24" t="s">
        <v>181</v>
      </c>
      <c r="C6" s="25" t="s">
        <v>138</v>
      </c>
      <c r="D6" s="25" t="s">
        <v>139</v>
      </c>
      <c r="E6" s="25" t="s">
        <v>140</v>
      </c>
      <c r="F6" s="25" t="s">
        <v>141</v>
      </c>
      <c r="G6" s="25" t="s">
        <v>142</v>
      </c>
      <c r="H6" s="25" t="s">
        <v>143</v>
      </c>
      <c r="I6" s="25" t="s">
        <v>144</v>
      </c>
      <c r="J6" s="25" t="s">
        <v>145</v>
      </c>
      <c r="K6" s="25" t="s">
        <v>146</v>
      </c>
      <c r="L6" s="25" t="s">
        <v>147</v>
      </c>
      <c r="M6" s="25" t="s">
        <v>148</v>
      </c>
      <c r="N6" s="25" t="s">
        <v>149</v>
      </c>
    </row>
    <row r="7" spans="1:20" ht="14.25" customHeight="1" x14ac:dyDescent="0.3">
      <c r="A7" s="53" t="s">
        <v>198</v>
      </c>
      <c r="B7" s="53" t="s">
        <v>74</v>
      </c>
      <c r="C7" s="54" t="e">
        <f>SUMIFS('Variance Analysis'!C$30:C$45,'Variance Analysis'!$B$30:$B$45,'Variance Analysis'!$B$33,'Variance Analysis'!$A$30:$A$45,'Variance Analysis'!$A$33)</f>
        <v>#REF!</v>
      </c>
      <c r="D7" s="54" t="e">
        <f>SUMIFS('Variance Analysis'!D$30:D$45,'Variance Analysis'!$B$30:$B$45,'Variance Analysis'!$B$33,'Variance Analysis'!$A$30:$A$45,'Variance Analysis'!$A$33)</f>
        <v>#REF!</v>
      </c>
      <c r="E7" s="54" t="e">
        <f>SUMIFS('Variance Analysis'!E$30:E$45,'Variance Analysis'!$B$30:$B$45,'Variance Analysis'!$B$33,'Variance Analysis'!$A$30:$A$45,'Variance Analysis'!$A$33)</f>
        <v>#REF!</v>
      </c>
      <c r="F7" s="54" t="e">
        <f>SUMIFS('Variance Analysis'!F$30:F$45,'Variance Analysis'!$B$30:$B$45,'Variance Analysis'!$B$33,'Variance Analysis'!$A$30:$A$45,'Variance Analysis'!$A$33)</f>
        <v>#REF!</v>
      </c>
      <c r="G7" s="54" t="e">
        <f>SUMIFS('Variance Analysis'!G$30:G$45,'Variance Analysis'!$B$30:$B$45,'Variance Analysis'!$B$33,'Variance Analysis'!$A$30:$A$45,'Variance Analysis'!$A$33)</f>
        <v>#REF!</v>
      </c>
      <c r="H7" s="54" t="e">
        <f>SUMIFS('Variance Analysis'!H$30:H$45,'Variance Analysis'!$B$30:$B$45,'Variance Analysis'!$B$33,'Variance Analysis'!$A$30:$A$45,'Variance Analysis'!$A$33)</f>
        <v>#REF!</v>
      </c>
      <c r="I7" s="54" t="e">
        <f>SUMIFS('Variance Analysis'!I$30:I$45,'Variance Analysis'!$B$30:$B$45,'Variance Analysis'!$B$33,'Variance Analysis'!$A$30:$A$45,'Variance Analysis'!$A$33)</f>
        <v>#REF!</v>
      </c>
      <c r="J7" s="54" t="e">
        <f>SUMIFS('Variance Analysis'!J$30:J$45,'Variance Analysis'!$B$30:$B$45,'Variance Analysis'!$B$33,'Variance Analysis'!$A$30:$A$45,'Variance Analysis'!$A$33)</f>
        <v>#REF!</v>
      </c>
      <c r="K7" s="54" t="e">
        <f>SUMIFS('Variance Analysis'!K$30:K$45,'Variance Analysis'!$B$30:$B$45,'Variance Analysis'!$B$33,'Variance Analysis'!$A$30:$A$45,'Variance Analysis'!$A$33)</f>
        <v>#REF!</v>
      </c>
      <c r="L7" s="54" t="e">
        <f>SUMIFS('Variance Analysis'!L$30:L$45,'Variance Analysis'!$B$30:$B$45,'Variance Analysis'!$B$33,'Variance Analysis'!$A$30:$A$45,'Variance Analysis'!$A$33)</f>
        <v>#REF!</v>
      </c>
      <c r="M7" s="54" t="e">
        <f>SUMIFS('Variance Analysis'!M$30:M$45,'Variance Analysis'!$B$30:$B$45,'Variance Analysis'!$B$33,'Variance Analysis'!$A$30:$A$45,'Variance Analysis'!$A$33)</f>
        <v>#REF!</v>
      </c>
      <c r="N7" s="54" t="e">
        <f>SUMIFS('Variance Analysis'!N$30:N$45,'Variance Analysis'!$B$30:$B$45,'Variance Analysis'!$B$33,'Variance Analysis'!$A$30:$A$45,'Variance Analysis'!$A$33)</f>
        <v>#REF!</v>
      </c>
    </row>
    <row r="8" spans="1:20" ht="14.25" customHeight="1" x14ac:dyDescent="0.3">
      <c r="A8" s="53" t="s">
        <v>199</v>
      </c>
      <c r="B8" s="53" t="s">
        <v>74</v>
      </c>
      <c r="C8" s="54" t="e">
        <f>SUMIFS('Variance Analysis'!C$30:C$45,'Variance Analysis'!$B$30:$B$45,'Variance Analysis'!$B$31,'Variance Analysis'!$A$30:$A$45,'Variance Analysis'!$A$33)</f>
        <v>#REF!</v>
      </c>
      <c r="D8" s="54" t="e">
        <f>SUMIFS('Variance Analysis'!D$30:D$45,'Variance Analysis'!$B$30:$B$45,'Variance Analysis'!$B$31,'Variance Analysis'!$A$30:$A$45,'Variance Analysis'!$A$33)</f>
        <v>#REF!</v>
      </c>
      <c r="E8" s="54" t="e">
        <f>SUMIFS('Variance Analysis'!E$30:E$45,'Variance Analysis'!$B$30:$B$45,'Variance Analysis'!$B$31,'Variance Analysis'!$A$30:$A$45,'Variance Analysis'!$A$33)</f>
        <v>#REF!</v>
      </c>
      <c r="F8" s="54" t="e">
        <f>SUMIFS('Variance Analysis'!F$30:F$45,'Variance Analysis'!$B$30:$B$45,'Variance Analysis'!$B$31,'Variance Analysis'!$A$30:$A$45,'Variance Analysis'!$A$33)</f>
        <v>#REF!</v>
      </c>
      <c r="G8" s="54" t="e">
        <f>SUMIFS('Variance Analysis'!G$30:G$45,'Variance Analysis'!$B$30:$B$45,'Variance Analysis'!$B$31,'Variance Analysis'!$A$30:$A$45,'Variance Analysis'!$A$33)</f>
        <v>#REF!</v>
      </c>
      <c r="H8" s="54" t="e">
        <f>SUMIFS('Variance Analysis'!H$30:H$45,'Variance Analysis'!$B$30:$B$45,'Variance Analysis'!$B$31,'Variance Analysis'!$A$30:$A$45,'Variance Analysis'!$A$33)</f>
        <v>#REF!</v>
      </c>
      <c r="I8" s="54" t="e">
        <f>SUMIFS('Variance Analysis'!I$30:I$45,'Variance Analysis'!$B$30:$B$45,'Variance Analysis'!$B$31,'Variance Analysis'!$A$30:$A$45,'Variance Analysis'!$A$33)</f>
        <v>#REF!</v>
      </c>
      <c r="J8" s="54" t="e">
        <f>SUMIFS('Variance Analysis'!J$30:J$45,'Variance Analysis'!$B$30:$B$45,'Variance Analysis'!$B$31,'Variance Analysis'!$A$30:$A$45,'Variance Analysis'!$A$33)</f>
        <v>#REF!</v>
      </c>
      <c r="K8" s="54" t="e">
        <f>SUMIFS('Variance Analysis'!K$30:K$45,'Variance Analysis'!$B$30:$B$45,'Variance Analysis'!$B$31,'Variance Analysis'!$A$30:$A$45,'Variance Analysis'!$A$33)</f>
        <v>#REF!</v>
      </c>
      <c r="L8" s="54" t="e">
        <f>SUMIFS('Variance Analysis'!L$30:L$45,'Variance Analysis'!$B$30:$B$45,'Variance Analysis'!$B$31,'Variance Analysis'!$A$30:$A$45,'Variance Analysis'!$A$33)</f>
        <v>#REF!</v>
      </c>
      <c r="M8" s="54" t="e">
        <f>SUMIFS('Variance Analysis'!M$30:M$45,'Variance Analysis'!$B$30:$B$45,'Variance Analysis'!$B$31,'Variance Analysis'!$A$30:$A$45,'Variance Analysis'!$A$33)</f>
        <v>#REF!</v>
      </c>
      <c r="N8" s="54" t="e">
        <f>SUMIFS('Variance Analysis'!N$30:N$45,'Variance Analysis'!$B$30:$B$45,'Variance Analysis'!$B$31,'Variance Analysis'!$A$30:$A$45,'Variance Analysis'!$A$33)</f>
        <v>#REF!</v>
      </c>
    </row>
    <row r="9" spans="1:20" ht="14.25" customHeight="1" x14ac:dyDescent="0.3">
      <c r="A9" s="53" t="s">
        <v>200</v>
      </c>
      <c r="B9" s="53" t="s">
        <v>74</v>
      </c>
      <c r="C9" s="54" t="e">
        <f>SUMIFS('Variance Analysis'!C$30:C$45,'Variance Analysis'!$B$30:$B$45,'Variance Analysis'!$B$32,'Variance Analysis'!$A$30:$A$45,'Variance Analysis'!$A$33)</f>
        <v>#REF!</v>
      </c>
      <c r="D9" s="54" t="e">
        <f>SUMIFS('Variance Analysis'!D$30:D$45,'Variance Analysis'!$B$30:$B$45,'Variance Analysis'!$B$32,'Variance Analysis'!$A$30:$A$45,'Variance Analysis'!$A$33)</f>
        <v>#REF!</v>
      </c>
      <c r="E9" s="54" t="e">
        <f>SUMIFS('Variance Analysis'!E$30:E$45,'Variance Analysis'!$B$30:$B$45,'Variance Analysis'!$B$32,'Variance Analysis'!$A$30:$A$45,'Variance Analysis'!$A$33)</f>
        <v>#REF!</v>
      </c>
      <c r="F9" s="54" t="e">
        <f>SUMIFS('Variance Analysis'!F$30:F$45,'Variance Analysis'!$B$30:$B$45,'Variance Analysis'!$B$32,'Variance Analysis'!$A$30:$A$45,'Variance Analysis'!$A$33)</f>
        <v>#REF!</v>
      </c>
      <c r="G9" s="54" t="e">
        <f>SUMIFS('Variance Analysis'!G$30:G$45,'Variance Analysis'!$B$30:$B$45,'Variance Analysis'!$B$32,'Variance Analysis'!$A$30:$A$45,'Variance Analysis'!$A$33)</f>
        <v>#REF!</v>
      </c>
      <c r="H9" s="54" t="e">
        <f>SUMIFS('Variance Analysis'!H$30:H$45,'Variance Analysis'!$B$30:$B$45,'Variance Analysis'!$B$32,'Variance Analysis'!$A$30:$A$45,'Variance Analysis'!$A$33)</f>
        <v>#REF!</v>
      </c>
      <c r="I9" s="54" t="e">
        <f>SUMIFS('Variance Analysis'!I$30:I$45,'Variance Analysis'!$B$30:$B$45,'Variance Analysis'!$B$32,'Variance Analysis'!$A$30:$A$45,'Variance Analysis'!$A$33)</f>
        <v>#REF!</v>
      </c>
      <c r="J9" s="54" t="e">
        <f>SUMIFS('Variance Analysis'!J$30:J$45,'Variance Analysis'!$B$30:$B$45,'Variance Analysis'!$B$32,'Variance Analysis'!$A$30:$A$45,'Variance Analysis'!$A$33)</f>
        <v>#REF!</v>
      </c>
      <c r="K9" s="54" t="e">
        <f>SUMIFS('Variance Analysis'!K$30:K$45,'Variance Analysis'!$B$30:$B$45,'Variance Analysis'!$B$32,'Variance Analysis'!$A$30:$A$45,'Variance Analysis'!$A$33)</f>
        <v>#REF!</v>
      </c>
      <c r="L9" s="54" t="e">
        <f>SUMIFS('Variance Analysis'!L$30:L$45,'Variance Analysis'!$B$30:$B$45,'Variance Analysis'!$B$32,'Variance Analysis'!$A$30:$A$45,'Variance Analysis'!$A$33)</f>
        <v>#REF!</v>
      </c>
      <c r="M9" s="54" t="e">
        <f>SUMIFS('Variance Analysis'!M$30:M$45,'Variance Analysis'!$B$30:$B$45,'Variance Analysis'!$B$32,'Variance Analysis'!$A$30:$A$45,'Variance Analysis'!$A$33)</f>
        <v>#REF!</v>
      </c>
      <c r="N9" s="54" t="e">
        <f>SUMIFS('Variance Analysis'!N$30:N$45,'Variance Analysis'!$B$30:$B$45,'Variance Analysis'!$B$32,'Variance Analysis'!$A$30:$A$45,'Variance Analysis'!$A$33)</f>
        <v>#REF!</v>
      </c>
    </row>
    <row r="10" spans="1:20" ht="14.25" customHeight="1" thickBot="1" x14ac:dyDescent="0.35">
      <c r="A10" s="26" t="s">
        <v>95</v>
      </c>
      <c r="B10" s="26" t="s">
        <v>74</v>
      </c>
      <c r="C10" s="54" t="e">
        <f>SUMIFS('Variance Analysis'!C$30:C$45,'Variance Analysis'!$B$30:$B$45,'Variance Analysis'!$B$30,'Variance Analysis'!$A$30:$A$45,'Variance Analysis'!$A$33)</f>
        <v>#REF!</v>
      </c>
      <c r="D10" s="54" t="e">
        <f>SUMIFS('Variance Analysis'!D$30:D$45,'Variance Analysis'!$B$30:$B$45,'Variance Analysis'!$B$30,'Variance Analysis'!$A$30:$A$45,'Variance Analysis'!$A$33)</f>
        <v>#REF!</v>
      </c>
      <c r="E10" s="54" t="e">
        <f>SUMIFS('Variance Analysis'!E$30:E$45,'Variance Analysis'!$B$30:$B$45,'Variance Analysis'!$B$30,'Variance Analysis'!$A$30:$A$45,'Variance Analysis'!$A$33)</f>
        <v>#REF!</v>
      </c>
      <c r="F10" s="54" t="e">
        <f>SUMIFS('Variance Analysis'!F$30:F$45,'Variance Analysis'!$B$30:$B$45,'Variance Analysis'!$B$30,'Variance Analysis'!$A$30:$A$45,'Variance Analysis'!$A$33)</f>
        <v>#REF!</v>
      </c>
      <c r="G10" s="54" t="e">
        <f>SUMIFS('Variance Analysis'!G$30:G$45,'Variance Analysis'!$B$30:$B$45,'Variance Analysis'!$B$30,'Variance Analysis'!$A$30:$A$45,'Variance Analysis'!$A$33)</f>
        <v>#REF!</v>
      </c>
      <c r="H10" s="54" t="e">
        <f>SUMIFS('Variance Analysis'!H$30:H$45,'Variance Analysis'!$B$30:$B$45,'Variance Analysis'!$B$30,'Variance Analysis'!$A$30:$A$45,'Variance Analysis'!$A$33)</f>
        <v>#REF!</v>
      </c>
      <c r="I10" s="54" t="e">
        <f>SUMIFS('Variance Analysis'!I$30:I$45,'Variance Analysis'!$B$30:$B$45,'Variance Analysis'!$B$30,'Variance Analysis'!$A$30:$A$45,'Variance Analysis'!$A$33)</f>
        <v>#REF!</v>
      </c>
      <c r="J10" s="54" t="e">
        <f>SUMIFS('Variance Analysis'!J$30:J$45,'Variance Analysis'!$B$30:$B$45,'Variance Analysis'!$B$30,'Variance Analysis'!$A$30:$A$45,'Variance Analysis'!$A$33)</f>
        <v>#REF!</v>
      </c>
      <c r="K10" s="54" t="e">
        <f>SUMIFS('Variance Analysis'!K$30:K$45,'Variance Analysis'!$B$30:$B$45,'Variance Analysis'!$B$30,'Variance Analysis'!$A$30:$A$45,'Variance Analysis'!$A$33)</f>
        <v>#REF!</v>
      </c>
      <c r="L10" s="54" t="e">
        <f>SUMIFS('Variance Analysis'!L$30:L$45,'Variance Analysis'!$B$30:$B$45,'Variance Analysis'!$B$30,'Variance Analysis'!$A$30:$A$45,'Variance Analysis'!$A$33)</f>
        <v>#REF!</v>
      </c>
      <c r="M10" s="54" t="e">
        <f>SUMIFS('Variance Analysis'!M$30:M$45,'Variance Analysis'!$B$30:$B$45,'Variance Analysis'!$B$30,'Variance Analysis'!$A$30:$A$45,'Variance Analysis'!$A$33)</f>
        <v>#REF!</v>
      </c>
      <c r="N10" s="54" t="e">
        <f>SUMIFS('Variance Analysis'!N$30:N$45,'Variance Analysis'!$B$30:$B$45,'Variance Analysis'!$B$30,'Variance Analysis'!$A$30:$A$45,'Variance Analysis'!$A$33)</f>
        <v>#REF!</v>
      </c>
    </row>
    <row r="11" spans="1:20" ht="14.25" customHeight="1" thickTop="1" thickBot="1" x14ac:dyDescent="0.35">
      <c r="A11" s="9" t="s">
        <v>130</v>
      </c>
      <c r="B11" s="10" t="s">
        <v>74</v>
      </c>
      <c r="C11" s="11" t="e">
        <f>ABS(C10)-SUM(C7:C9)</f>
        <v>#REF!</v>
      </c>
      <c r="D11" s="11" t="e">
        <f t="shared" ref="D11:N11" si="0">ABS(D10)-SUM(D7:D9)</f>
        <v>#REF!</v>
      </c>
      <c r="E11" s="11" t="e">
        <f t="shared" si="0"/>
        <v>#REF!</v>
      </c>
      <c r="F11" s="11" t="e">
        <f t="shared" si="0"/>
        <v>#REF!</v>
      </c>
      <c r="G11" s="11" t="e">
        <f t="shared" si="0"/>
        <v>#REF!</v>
      </c>
      <c r="H11" s="11" t="e">
        <f t="shared" si="0"/>
        <v>#REF!</v>
      </c>
      <c r="I11" s="11" t="e">
        <f t="shared" si="0"/>
        <v>#REF!</v>
      </c>
      <c r="J11" s="11" t="e">
        <f t="shared" si="0"/>
        <v>#REF!</v>
      </c>
      <c r="K11" s="11" t="e">
        <f t="shared" si="0"/>
        <v>#REF!</v>
      </c>
      <c r="L11" s="11" t="e">
        <f t="shared" si="0"/>
        <v>#REF!</v>
      </c>
      <c r="M11" s="11" t="e">
        <f t="shared" si="0"/>
        <v>#REF!</v>
      </c>
      <c r="N11" s="11" t="e">
        <f t="shared" si="0"/>
        <v>#REF!</v>
      </c>
    </row>
    <row r="12" spans="1:20" s="31" customFormat="1" ht="26.7" customHeight="1" x14ac:dyDescent="0.3">
      <c r="A12" s="52" t="s">
        <v>54</v>
      </c>
      <c r="B12" s="50"/>
      <c r="C12" s="51"/>
      <c r="D12" s="51"/>
      <c r="E12" s="51"/>
      <c r="F12" s="51"/>
      <c r="G12" s="51"/>
      <c r="H12" s="51"/>
      <c r="I12" s="51"/>
      <c r="J12" s="51"/>
      <c r="K12" s="51"/>
      <c r="L12" s="51"/>
      <c r="M12" s="51"/>
      <c r="N12" s="51"/>
    </row>
    <row r="13" spans="1:20" s="30" customFormat="1" ht="14.25" customHeight="1" x14ac:dyDescent="0.3">
      <c r="A13" s="24" t="s">
        <v>197</v>
      </c>
      <c r="B13" s="24" t="s">
        <v>181</v>
      </c>
      <c r="C13" s="56" t="s">
        <v>138</v>
      </c>
      <c r="D13" s="56" t="s">
        <v>139</v>
      </c>
      <c r="E13" s="56" t="s">
        <v>140</v>
      </c>
      <c r="F13" s="56" t="s">
        <v>141</v>
      </c>
      <c r="G13" s="56" t="s">
        <v>142</v>
      </c>
      <c r="H13" s="56" t="s">
        <v>143</v>
      </c>
      <c r="I13" s="56" t="s">
        <v>144</v>
      </c>
      <c r="J13" s="56" t="s">
        <v>145</v>
      </c>
      <c r="K13" s="56" t="s">
        <v>146</v>
      </c>
      <c r="L13" s="56" t="s">
        <v>147</v>
      </c>
      <c r="M13" s="56" t="s">
        <v>148</v>
      </c>
      <c r="N13" s="56" t="s">
        <v>149</v>
      </c>
    </row>
    <row r="14" spans="1:20" ht="14.25" customHeight="1" x14ac:dyDescent="0.3">
      <c r="A14" s="53" t="s">
        <v>198</v>
      </c>
      <c r="B14" s="53" t="s">
        <v>74</v>
      </c>
      <c r="C14" s="54" t="e">
        <f>SUMIFS('Variance Analysis'!C$30:C$45,'Variance Analysis'!$B$30:$B$45,'Variance Analysis'!$B$33,'Variance Analysis'!$A$30:$A$45,'Variance Analysis'!$A$34)</f>
        <v>#REF!</v>
      </c>
      <c r="D14" s="54" t="e">
        <f>SUMIFS('Variance Analysis'!D$30:D$45,'Variance Analysis'!$B$30:$B$45,'Variance Analysis'!$B$33,'Variance Analysis'!$A$30:$A$45,'Variance Analysis'!$A$34)</f>
        <v>#REF!</v>
      </c>
      <c r="E14" s="54" t="e">
        <f>SUMIFS('Variance Analysis'!E$30:E$45,'Variance Analysis'!$B$30:$B$45,'Variance Analysis'!$B$33,'Variance Analysis'!$A$30:$A$45,'Variance Analysis'!$A$34)</f>
        <v>#REF!</v>
      </c>
      <c r="F14" s="54" t="e">
        <f>SUMIFS('Variance Analysis'!F$30:F$45,'Variance Analysis'!$B$30:$B$45,'Variance Analysis'!$B$33,'Variance Analysis'!$A$30:$A$45,'Variance Analysis'!$A$34)</f>
        <v>#REF!</v>
      </c>
      <c r="G14" s="54" t="e">
        <f>SUMIFS('Variance Analysis'!G$30:G$45,'Variance Analysis'!$B$30:$B$45,'Variance Analysis'!$B$33,'Variance Analysis'!$A$30:$A$45,'Variance Analysis'!$A$34)</f>
        <v>#REF!</v>
      </c>
      <c r="H14" s="54" t="e">
        <f>SUMIFS('Variance Analysis'!H$30:H$45,'Variance Analysis'!$B$30:$B$45,'Variance Analysis'!$B$33,'Variance Analysis'!$A$30:$A$45,'Variance Analysis'!$A$34)</f>
        <v>#REF!</v>
      </c>
      <c r="I14" s="54" t="e">
        <f>SUMIFS('Variance Analysis'!I$30:I$45,'Variance Analysis'!$B$30:$B$45,'Variance Analysis'!$B$33,'Variance Analysis'!$A$30:$A$45,'Variance Analysis'!$A$34)</f>
        <v>#REF!</v>
      </c>
      <c r="J14" s="54" t="e">
        <f>SUMIFS('Variance Analysis'!J$30:J$45,'Variance Analysis'!$B$30:$B$45,'Variance Analysis'!$B$33,'Variance Analysis'!$A$30:$A$45,'Variance Analysis'!$A$34)</f>
        <v>#REF!</v>
      </c>
      <c r="K14" s="54" t="e">
        <f>SUMIFS('Variance Analysis'!K$30:K$45,'Variance Analysis'!$B$30:$B$45,'Variance Analysis'!$B$33,'Variance Analysis'!$A$30:$A$45,'Variance Analysis'!$A$34)</f>
        <v>#REF!</v>
      </c>
      <c r="L14" s="54" t="e">
        <f>SUMIFS('Variance Analysis'!L$30:L$45,'Variance Analysis'!$B$30:$B$45,'Variance Analysis'!$B$33,'Variance Analysis'!$A$30:$A$45,'Variance Analysis'!$A$34)</f>
        <v>#REF!</v>
      </c>
      <c r="M14" s="54" t="e">
        <f>SUMIFS('Variance Analysis'!M$30:M$45,'Variance Analysis'!$B$30:$B$45,'Variance Analysis'!$B$33,'Variance Analysis'!$A$30:$A$45,'Variance Analysis'!$A$34)</f>
        <v>#REF!</v>
      </c>
      <c r="N14" s="54" t="e">
        <f>SUMIFS('Variance Analysis'!N$30:N$45,'Variance Analysis'!$B$30:$B$45,'Variance Analysis'!$B$33,'Variance Analysis'!$A$30:$A$45,'Variance Analysis'!$A$34)</f>
        <v>#REF!</v>
      </c>
    </row>
    <row r="15" spans="1:20" ht="14.25" customHeight="1" x14ac:dyDescent="0.3">
      <c r="A15" s="53" t="s">
        <v>199</v>
      </c>
      <c r="B15" s="53" t="s">
        <v>74</v>
      </c>
      <c r="C15" s="54" t="e">
        <f>SUMIFS('Variance Analysis'!C$30:C$45,'Variance Analysis'!$B$30:$B$45,'Variance Analysis'!$B$31,'Variance Analysis'!$A$30:$A$45,'Variance Analysis'!$A$34)</f>
        <v>#REF!</v>
      </c>
      <c r="D15" s="54" t="e">
        <f>SUMIFS('Variance Analysis'!D$30:D$45,'Variance Analysis'!$B$30:$B$45,'Variance Analysis'!$B$31,'Variance Analysis'!$A$30:$A$45,'Variance Analysis'!$A$34)</f>
        <v>#REF!</v>
      </c>
      <c r="E15" s="54" t="e">
        <f>SUMIFS('Variance Analysis'!E$30:E$45,'Variance Analysis'!$B$30:$B$45,'Variance Analysis'!$B$31,'Variance Analysis'!$A$30:$A$45,'Variance Analysis'!$A$34)</f>
        <v>#REF!</v>
      </c>
      <c r="F15" s="54" t="e">
        <f>SUMIFS('Variance Analysis'!F$30:F$45,'Variance Analysis'!$B$30:$B$45,'Variance Analysis'!$B$31,'Variance Analysis'!$A$30:$A$45,'Variance Analysis'!$A$34)</f>
        <v>#REF!</v>
      </c>
      <c r="G15" s="54" t="e">
        <f>SUMIFS('Variance Analysis'!G$30:G$45,'Variance Analysis'!$B$30:$B$45,'Variance Analysis'!$B$31,'Variance Analysis'!$A$30:$A$45,'Variance Analysis'!$A$34)</f>
        <v>#REF!</v>
      </c>
      <c r="H15" s="54" t="e">
        <f>SUMIFS('Variance Analysis'!H$30:H$45,'Variance Analysis'!$B$30:$B$45,'Variance Analysis'!$B$31,'Variance Analysis'!$A$30:$A$45,'Variance Analysis'!$A$34)</f>
        <v>#REF!</v>
      </c>
      <c r="I15" s="54" t="e">
        <f>SUMIFS('Variance Analysis'!I$30:I$45,'Variance Analysis'!$B$30:$B$45,'Variance Analysis'!$B$31,'Variance Analysis'!$A$30:$A$45,'Variance Analysis'!$A$34)</f>
        <v>#REF!</v>
      </c>
      <c r="J15" s="54" t="e">
        <f>SUMIFS('Variance Analysis'!J$30:J$45,'Variance Analysis'!$B$30:$B$45,'Variance Analysis'!$B$31,'Variance Analysis'!$A$30:$A$45,'Variance Analysis'!$A$34)</f>
        <v>#REF!</v>
      </c>
      <c r="K15" s="54" t="e">
        <f>SUMIFS('Variance Analysis'!K$30:K$45,'Variance Analysis'!$B$30:$B$45,'Variance Analysis'!$B$31,'Variance Analysis'!$A$30:$A$45,'Variance Analysis'!$A$34)</f>
        <v>#REF!</v>
      </c>
      <c r="L15" s="54" t="e">
        <f>SUMIFS('Variance Analysis'!L$30:L$45,'Variance Analysis'!$B$30:$B$45,'Variance Analysis'!$B$31,'Variance Analysis'!$A$30:$A$45,'Variance Analysis'!$A$34)</f>
        <v>#REF!</v>
      </c>
      <c r="M15" s="54" t="e">
        <f>SUMIFS('Variance Analysis'!M$30:M$45,'Variance Analysis'!$B$30:$B$45,'Variance Analysis'!$B$31,'Variance Analysis'!$A$30:$A$45,'Variance Analysis'!$A$34)</f>
        <v>#REF!</v>
      </c>
      <c r="N15" s="54" t="e">
        <f>SUMIFS('Variance Analysis'!N$30:N$45,'Variance Analysis'!$B$30:$B$45,'Variance Analysis'!$B$31,'Variance Analysis'!$A$30:$A$45,'Variance Analysis'!$A$34)</f>
        <v>#REF!</v>
      </c>
    </row>
    <row r="16" spans="1:20" ht="14.25" customHeight="1" x14ac:dyDescent="0.3">
      <c r="A16" s="53" t="s">
        <v>200</v>
      </c>
      <c r="B16" s="53" t="s">
        <v>74</v>
      </c>
      <c r="C16" s="54" t="e">
        <f>SUMIFS('Variance Analysis'!C$30:C$45,'Variance Analysis'!$B$30:$B$45,'Variance Analysis'!$B$32,'Variance Analysis'!$A$30:$A$45,'Variance Analysis'!$A$34)</f>
        <v>#REF!</v>
      </c>
      <c r="D16" s="54" t="e">
        <f>SUMIFS('Variance Analysis'!D$30:D$45,'Variance Analysis'!$B$30:$B$45,'Variance Analysis'!$B$32,'Variance Analysis'!$A$30:$A$45,'Variance Analysis'!$A$34)</f>
        <v>#REF!</v>
      </c>
      <c r="E16" s="54" t="e">
        <f>SUMIFS('Variance Analysis'!E$30:E$45,'Variance Analysis'!$B$30:$B$45,'Variance Analysis'!$B$32,'Variance Analysis'!$A$30:$A$45,'Variance Analysis'!$A$34)</f>
        <v>#REF!</v>
      </c>
      <c r="F16" s="54" t="e">
        <f>SUMIFS('Variance Analysis'!F$30:F$45,'Variance Analysis'!$B$30:$B$45,'Variance Analysis'!$B$32,'Variance Analysis'!$A$30:$A$45,'Variance Analysis'!$A$34)</f>
        <v>#REF!</v>
      </c>
      <c r="G16" s="54" t="e">
        <f>SUMIFS('Variance Analysis'!G$30:G$45,'Variance Analysis'!$B$30:$B$45,'Variance Analysis'!$B$32,'Variance Analysis'!$A$30:$A$45,'Variance Analysis'!$A$34)</f>
        <v>#REF!</v>
      </c>
      <c r="H16" s="54" t="e">
        <f>SUMIFS('Variance Analysis'!H$30:H$45,'Variance Analysis'!$B$30:$B$45,'Variance Analysis'!$B$32,'Variance Analysis'!$A$30:$A$45,'Variance Analysis'!$A$34)</f>
        <v>#REF!</v>
      </c>
      <c r="I16" s="54" t="e">
        <f>SUMIFS('Variance Analysis'!I$30:I$45,'Variance Analysis'!$B$30:$B$45,'Variance Analysis'!$B$32,'Variance Analysis'!$A$30:$A$45,'Variance Analysis'!$A$34)</f>
        <v>#REF!</v>
      </c>
      <c r="J16" s="54" t="e">
        <f>SUMIFS('Variance Analysis'!J$30:J$45,'Variance Analysis'!$B$30:$B$45,'Variance Analysis'!$B$32,'Variance Analysis'!$A$30:$A$45,'Variance Analysis'!$A$34)</f>
        <v>#REF!</v>
      </c>
      <c r="K16" s="54" t="e">
        <f>SUMIFS('Variance Analysis'!K$30:K$45,'Variance Analysis'!$B$30:$B$45,'Variance Analysis'!$B$32,'Variance Analysis'!$A$30:$A$45,'Variance Analysis'!$A$34)</f>
        <v>#REF!</v>
      </c>
      <c r="L16" s="54" t="e">
        <f>SUMIFS('Variance Analysis'!L$30:L$45,'Variance Analysis'!$B$30:$B$45,'Variance Analysis'!$B$32,'Variance Analysis'!$A$30:$A$45,'Variance Analysis'!$A$34)</f>
        <v>#REF!</v>
      </c>
      <c r="M16" s="54" t="e">
        <f>SUMIFS('Variance Analysis'!M$30:M$45,'Variance Analysis'!$B$30:$B$45,'Variance Analysis'!$B$32,'Variance Analysis'!$A$30:$A$45,'Variance Analysis'!$A$34)</f>
        <v>#REF!</v>
      </c>
      <c r="N16" s="54" t="e">
        <f>SUMIFS('Variance Analysis'!N$30:N$45,'Variance Analysis'!$B$30:$B$45,'Variance Analysis'!$B$32,'Variance Analysis'!$A$30:$A$45,'Variance Analysis'!$A$34)</f>
        <v>#REF!</v>
      </c>
    </row>
    <row r="17" spans="1:14" ht="14.25" customHeight="1" thickBot="1" x14ac:dyDescent="0.35">
      <c r="A17" s="26" t="s">
        <v>95</v>
      </c>
      <c r="B17" s="26" t="s">
        <v>74</v>
      </c>
      <c r="C17" s="54" t="e">
        <f>SUMIFS('Variance Analysis'!C$30:C$45,'Variance Analysis'!$B$30:$B$45,'Variance Analysis'!$B$30,'Variance Analysis'!$A$30:$A$45,'Variance Analysis'!$A$34)</f>
        <v>#REF!</v>
      </c>
      <c r="D17" s="54" t="e">
        <f>SUMIFS('Variance Analysis'!D$30:D$45,'Variance Analysis'!$B$30:$B$45,'Variance Analysis'!$B$30,'Variance Analysis'!$A$30:$A$45,'Variance Analysis'!$A$34)</f>
        <v>#REF!</v>
      </c>
      <c r="E17" s="54" t="e">
        <f>SUMIFS('Variance Analysis'!E$30:E$45,'Variance Analysis'!$B$30:$B$45,'Variance Analysis'!$B$30,'Variance Analysis'!$A$30:$A$45,'Variance Analysis'!$A$34)</f>
        <v>#REF!</v>
      </c>
      <c r="F17" s="54" t="e">
        <f>SUMIFS('Variance Analysis'!F$30:F$45,'Variance Analysis'!$B$30:$B$45,'Variance Analysis'!$B$30,'Variance Analysis'!$A$30:$A$45,'Variance Analysis'!$A$34)</f>
        <v>#REF!</v>
      </c>
      <c r="G17" s="54" t="e">
        <f>SUMIFS('Variance Analysis'!G$30:G$45,'Variance Analysis'!$B$30:$B$45,'Variance Analysis'!$B$30,'Variance Analysis'!$A$30:$A$45,'Variance Analysis'!$A$34)</f>
        <v>#REF!</v>
      </c>
      <c r="H17" s="54" t="e">
        <f>SUMIFS('Variance Analysis'!H$30:H$45,'Variance Analysis'!$B$30:$B$45,'Variance Analysis'!$B$30,'Variance Analysis'!$A$30:$A$45,'Variance Analysis'!$A$34)</f>
        <v>#REF!</v>
      </c>
      <c r="I17" s="54" t="e">
        <f>SUMIFS('Variance Analysis'!I$30:I$45,'Variance Analysis'!$B$30:$B$45,'Variance Analysis'!$B$30,'Variance Analysis'!$A$30:$A$45,'Variance Analysis'!$A$34)</f>
        <v>#REF!</v>
      </c>
      <c r="J17" s="54" t="e">
        <f>SUMIFS('Variance Analysis'!J$30:J$45,'Variance Analysis'!$B$30:$B$45,'Variance Analysis'!$B$30,'Variance Analysis'!$A$30:$A$45,'Variance Analysis'!$A$34)</f>
        <v>#REF!</v>
      </c>
      <c r="K17" s="54" t="e">
        <f>SUMIFS('Variance Analysis'!K$30:K$45,'Variance Analysis'!$B$30:$B$45,'Variance Analysis'!$B$30,'Variance Analysis'!$A$30:$A$45,'Variance Analysis'!$A$34)</f>
        <v>#REF!</v>
      </c>
      <c r="L17" s="54" t="e">
        <f>SUMIFS('Variance Analysis'!L$30:L$45,'Variance Analysis'!$B$30:$B$45,'Variance Analysis'!$B$30,'Variance Analysis'!$A$30:$A$45,'Variance Analysis'!$A$34)</f>
        <v>#REF!</v>
      </c>
      <c r="M17" s="54" t="e">
        <f>SUMIFS('Variance Analysis'!M$30:M$45,'Variance Analysis'!$B$30:$B$45,'Variance Analysis'!$B$30,'Variance Analysis'!$A$30:$A$45,'Variance Analysis'!$A$34)</f>
        <v>#REF!</v>
      </c>
      <c r="N17" s="54" t="e">
        <f>SUMIFS('Variance Analysis'!N$30:N$45,'Variance Analysis'!$B$30:$B$45,'Variance Analysis'!$B$30,'Variance Analysis'!$A$30:$A$45,'Variance Analysis'!$A$34)</f>
        <v>#REF!</v>
      </c>
    </row>
    <row r="18" spans="1:14" ht="14.25" customHeight="1" thickTop="1" thickBot="1" x14ac:dyDescent="0.35">
      <c r="A18" s="9" t="s">
        <v>130</v>
      </c>
      <c r="B18" s="10" t="s">
        <v>74</v>
      </c>
      <c r="C18" s="11" t="e">
        <f>ABS(C17)-SUM(C14:C16)</f>
        <v>#REF!</v>
      </c>
      <c r="D18" s="11" t="e">
        <f t="shared" ref="D18:N18" si="1">ABS(D17)-SUM(D14:D16)</f>
        <v>#REF!</v>
      </c>
      <c r="E18" s="11" t="e">
        <f t="shared" si="1"/>
        <v>#REF!</v>
      </c>
      <c r="F18" s="11" t="e">
        <f t="shared" si="1"/>
        <v>#REF!</v>
      </c>
      <c r="G18" s="11" t="e">
        <f t="shared" si="1"/>
        <v>#REF!</v>
      </c>
      <c r="H18" s="11" t="e">
        <f t="shared" si="1"/>
        <v>#REF!</v>
      </c>
      <c r="I18" s="11" t="e">
        <f t="shared" si="1"/>
        <v>#REF!</v>
      </c>
      <c r="J18" s="11" t="e">
        <f t="shared" si="1"/>
        <v>#REF!</v>
      </c>
      <c r="K18" s="11" t="e">
        <f t="shared" si="1"/>
        <v>#REF!</v>
      </c>
      <c r="L18" s="11" t="e">
        <f t="shared" si="1"/>
        <v>#REF!</v>
      </c>
      <c r="M18" s="11" t="e">
        <f t="shared" si="1"/>
        <v>#REF!</v>
      </c>
      <c r="N18" s="11" t="e">
        <f t="shared" si="1"/>
        <v>#REF!</v>
      </c>
    </row>
    <row r="19" spans="1:14" s="31" customFormat="1" ht="26.7" customHeight="1" x14ac:dyDescent="0.3">
      <c r="A19" s="52" t="s">
        <v>53</v>
      </c>
      <c r="B19" s="50"/>
      <c r="C19" s="51"/>
      <c r="D19" s="51"/>
      <c r="E19" s="51"/>
      <c r="F19" s="51"/>
      <c r="G19" s="51"/>
      <c r="H19" s="51"/>
      <c r="I19" s="51"/>
      <c r="J19" s="51"/>
      <c r="K19" s="51"/>
      <c r="L19" s="51"/>
      <c r="M19" s="51"/>
      <c r="N19" s="51"/>
    </row>
    <row r="20" spans="1:14" s="30" customFormat="1" ht="14.25" customHeight="1" x14ac:dyDescent="0.3">
      <c r="A20" s="24" t="s">
        <v>197</v>
      </c>
      <c r="B20" s="24" t="s">
        <v>181</v>
      </c>
      <c r="C20" s="56" t="s">
        <v>138</v>
      </c>
      <c r="D20" s="56" t="s">
        <v>139</v>
      </c>
      <c r="E20" s="56" t="s">
        <v>140</v>
      </c>
      <c r="F20" s="56" t="s">
        <v>141</v>
      </c>
      <c r="G20" s="56" t="s">
        <v>142</v>
      </c>
      <c r="H20" s="56" t="s">
        <v>143</v>
      </c>
      <c r="I20" s="56" t="s">
        <v>144</v>
      </c>
      <c r="J20" s="56" t="s">
        <v>145</v>
      </c>
      <c r="K20" s="56" t="s">
        <v>146</v>
      </c>
      <c r="L20" s="56" t="s">
        <v>147</v>
      </c>
      <c r="M20" s="56" t="s">
        <v>148</v>
      </c>
      <c r="N20" s="56" t="s">
        <v>149</v>
      </c>
    </row>
    <row r="21" spans="1:14" ht="14.25" customHeight="1" x14ac:dyDescent="0.3">
      <c r="A21" s="53" t="s">
        <v>198</v>
      </c>
      <c r="B21" s="53" t="s">
        <v>74</v>
      </c>
      <c r="C21" s="54" t="e">
        <f>SUMIFS('Variance Analysis'!C$30:C$45,'Variance Analysis'!$B$30:$B$45,'Variance Analysis'!$B$33,'Variance Analysis'!$A$30:$A$45,'Variance Analysis'!$A$38)</f>
        <v>#REF!</v>
      </c>
      <c r="D21" s="54" t="e">
        <f>SUMIFS('Variance Analysis'!D$30:D$45,'Variance Analysis'!$B$30:$B$45,'Variance Analysis'!$B$33,'Variance Analysis'!$A$30:$A$45,'Variance Analysis'!$A$38)</f>
        <v>#REF!</v>
      </c>
      <c r="E21" s="54" t="e">
        <f>SUMIFS('Variance Analysis'!E$30:E$45,'Variance Analysis'!$B$30:$B$45,'Variance Analysis'!$B$33,'Variance Analysis'!$A$30:$A$45,'Variance Analysis'!$A$38)</f>
        <v>#REF!</v>
      </c>
      <c r="F21" s="54" t="e">
        <f>SUMIFS('Variance Analysis'!F$30:F$45,'Variance Analysis'!$B$30:$B$45,'Variance Analysis'!$B$33,'Variance Analysis'!$A$30:$A$45,'Variance Analysis'!$A$38)</f>
        <v>#REF!</v>
      </c>
      <c r="G21" s="54" t="e">
        <f>SUMIFS('Variance Analysis'!G$30:G$45,'Variance Analysis'!$B$30:$B$45,'Variance Analysis'!$B$33,'Variance Analysis'!$A$30:$A$45,'Variance Analysis'!$A$38)</f>
        <v>#REF!</v>
      </c>
      <c r="H21" s="54" t="e">
        <f>SUMIFS('Variance Analysis'!H$30:H$45,'Variance Analysis'!$B$30:$B$45,'Variance Analysis'!$B$33,'Variance Analysis'!$A$30:$A$45,'Variance Analysis'!$A$38)</f>
        <v>#REF!</v>
      </c>
      <c r="I21" s="54" t="e">
        <f>SUMIFS('Variance Analysis'!I$30:I$45,'Variance Analysis'!$B$30:$B$45,'Variance Analysis'!$B$33,'Variance Analysis'!$A$30:$A$45,'Variance Analysis'!$A$38)</f>
        <v>#REF!</v>
      </c>
      <c r="J21" s="54" t="e">
        <f>SUMIFS('Variance Analysis'!J$30:J$45,'Variance Analysis'!$B$30:$B$45,'Variance Analysis'!$B$33,'Variance Analysis'!$A$30:$A$45,'Variance Analysis'!$A$38)</f>
        <v>#REF!</v>
      </c>
      <c r="K21" s="54" t="e">
        <f>SUMIFS('Variance Analysis'!K$30:K$45,'Variance Analysis'!$B$30:$B$45,'Variance Analysis'!$B$33,'Variance Analysis'!$A$30:$A$45,'Variance Analysis'!$A$38)</f>
        <v>#REF!</v>
      </c>
      <c r="L21" s="54" t="e">
        <f>SUMIFS('Variance Analysis'!L$30:L$45,'Variance Analysis'!$B$30:$B$45,'Variance Analysis'!$B$33,'Variance Analysis'!$A$30:$A$45,'Variance Analysis'!$A$38)</f>
        <v>#REF!</v>
      </c>
      <c r="M21" s="54" t="e">
        <f>SUMIFS('Variance Analysis'!M$30:M$45,'Variance Analysis'!$B$30:$B$45,'Variance Analysis'!$B$33,'Variance Analysis'!$A$30:$A$45,'Variance Analysis'!$A$38)</f>
        <v>#REF!</v>
      </c>
      <c r="N21" s="54" t="e">
        <f>SUMIFS('Variance Analysis'!N$30:N$45,'Variance Analysis'!$B$30:$B$45,'Variance Analysis'!$B$33,'Variance Analysis'!$A$30:$A$45,'Variance Analysis'!$A$38)</f>
        <v>#REF!</v>
      </c>
    </row>
    <row r="22" spans="1:14" ht="14.25" customHeight="1" x14ac:dyDescent="0.3">
      <c r="A22" s="53" t="s">
        <v>199</v>
      </c>
      <c r="B22" s="53" t="s">
        <v>74</v>
      </c>
      <c r="C22" s="54" t="e">
        <f>SUMIFS('Variance Analysis'!C$30:C$45,'Variance Analysis'!$B$30:$B$45,'Variance Analysis'!$B$31,'Variance Analysis'!$A$30:$A$45,'Variance Analysis'!$A$38)</f>
        <v>#REF!</v>
      </c>
      <c r="D22" s="54" t="e">
        <f>SUMIFS('Variance Analysis'!D$30:D$45,'Variance Analysis'!$B$30:$B$45,'Variance Analysis'!$B$31,'Variance Analysis'!$A$30:$A$45,'Variance Analysis'!$A$38)</f>
        <v>#REF!</v>
      </c>
      <c r="E22" s="54" t="e">
        <f>SUMIFS('Variance Analysis'!E$30:E$45,'Variance Analysis'!$B$30:$B$45,'Variance Analysis'!$B$31,'Variance Analysis'!$A$30:$A$45,'Variance Analysis'!$A$38)</f>
        <v>#REF!</v>
      </c>
      <c r="F22" s="54" t="e">
        <f>SUMIFS('Variance Analysis'!F$30:F$45,'Variance Analysis'!$B$30:$B$45,'Variance Analysis'!$B$31,'Variance Analysis'!$A$30:$A$45,'Variance Analysis'!$A$38)</f>
        <v>#REF!</v>
      </c>
      <c r="G22" s="54" t="e">
        <f>SUMIFS('Variance Analysis'!G$30:G$45,'Variance Analysis'!$B$30:$B$45,'Variance Analysis'!$B$31,'Variance Analysis'!$A$30:$A$45,'Variance Analysis'!$A$38)</f>
        <v>#REF!</v>
      </c>
      <c r="H22" s="54" t="e">
        <f>SUMIFS('Variance Analysis'!H$30:H$45,'Variance Analysis'!$B$30:$B$45,'Variance Analysis'!$B$31,'Variance Analysis'!$A$30:$A$45,'Variance Analysis'!$A$38)</f>
        <v>#REF!</v>
      </c>
      <c r="I22" s="54" t="e">
        <f>SUMIFS('Variance Analysis'!I$30:I$45,'Variance Analysis'!$B$30:$B$45,'Variance Analysis'!$B$31,'Variance Analysis'!$A$30:$A$45,'Variance Analysis'!$A$38)</f>
        <v>#REF!</v>
      </c>
      <c r="J22" s="54" t="e">
        <f>SUMIFS('Variance Analysis'!J$30:J$45,'Variance Analysis'!$B$30:$B$45,'Variance Analysis'!$B$31,'Variance Analysis'!$A$30:$A$45,'Variance Analysis'!$A$38)</f>
        <v>#REF!</v>
      </c>
      <c r="K22" s="54" t="e">
        <f>SUMIFS('Variance Analysis'!K$30:K$45,'Variance Analysis'!$B$30:$B$45,'Variance Analysis'!$B$31,'Variance Analysis'!$A$30:$A$45,'Variance Analysis'!$A$38)</f>
        <v>#REF!</v>
      </c>
      <c r="L22" s="54" t="e">
        <f>SUMIFS('Variance Analysis'!L$30:L$45,'Variance Analysis'!$B$30:$B$45,'Variance Analysis'!$B$31,'Variance Analysis'!$A$30:$A$45,'Variance Analysis'!$A$38)</f>
        <v>#REF!</v>
      </c>
      <c r="M22" s="54" t="e">
        <f>SUMIFS('Variance Analysis'!M$30:M$45,'Variance Analysis'!$B$30:$B$45,'Variance Analysis'!$B$31,'Variance Analysis'!$A$30:$A$45,'Variance Analysis'!$A$38)</f>
        <v>#REF!</v>
      </c>
      <c r="N22" s="54" t="e">
        <f>SUMIFS('Variance Analysis'!N$30:N$45,'Variance Analysis'!$B$30:$B$45,'Variance Analysis'!$B$31,'Variance Analysis'!$A$30:$A$45,'Variance Analysis'!$A$38)</f>
        <v>#REF!</v>
      </c>
    </row>
    <row r="23" spans="1:14" ht="14.25" customHeight="1" x14ac:dyDescent="0.3">
      <c r="A23" s="53" t="s">
        <v>200</v>
      </c>
      <c r="B23" s="53" t="s">
        <v>74</v>
      </c>
      <c r="C23" s="54" t="e">
        <f>SUMIFS('Variance Analysis'!C$30:C$45,'Variance Analysis'!$B$30:$B$45,'Variance Analysis'!$B$32,'Variance Analysis'!$A$30:$A$45,'Variance Analysis'!$A$38)</f>
        <v>#REF!</v>
      </c>
      <c r="D23" s="54" t="e">
        <f>SUMIFS('Variance Analysis'!D$30:D$45,'Variance Analysis'!$B$30:$B$45,'Variance Analysis'!$B$32,'Variance Analysis'!$A$30:$A$45,'Variance Analysis'!$A$38)</f>
        <v>#REF!</v>
      </c>
      <c r="E23" s="54" t="e">
        <f>SUMIFS('Variance Analysis'!E$30:E$45,'Variance Analysis'!$B$30:$B$45,'Variance Analysis'!$B$32,'Variance Analysis'!$A$30:$A$45,'Variance Analysis'!$A$38)</f>
        <v>#REF!</v>
      </c>
      <c r="F23" s="54" t="e">
        <f>SUMIFS('Variance Analysis'!F$30:F$45,'Variance Analysis'!$B$30:$B$45,'Variance Analysis'!$B$32,'Variance Analysis'!$A$30:$A$45,'Variance Analysis'!$A$38)</f>
        <v>#REF!</v>
      </c>
      <c r="G23" s="54" t="e">
        <f>SUMIFS('Variance Analysis'!G$30:G$45,'Variance Analysis'!$B$30:$B$45,'Variance Analysis'!$B$32,'Variance Analysis'!$A$30:$A$45,'Variance Analysis'!$A$38)</f>
        <v>#REF!</v>
      </c>
      <c r="H23" s="54" t="e">
        <f>SUMIFS('Variance Analysis'!H$30:H$45,'Variance Analysis'!$B$30:$B$45,'Variance Analysis'!$B$32,'Variance Analysis'!$A$30:$A$45,'Variance Analysis'!$A$38)</f>
        <v>#REF!</v>
      </c>
      <c r="I23" s="54" t="e">
        <f>SUMIFS('Variance Analysis'!I$30:I$45,'Variance Analysis'!$B$30:$B$45,'Variance Analysis'!$B$32,'Variance Analysis'!$A$30:$A$45,'Variance Analysis'!$A$38)</f>
        <v>#REF!</v>
      </c>
      <c r="J23" s="54" t="e">
        <f>SUMIFS('Variance Analysis'!J$30:J$45,'Variance Analysis'!$B$30:$B$45,'Variance Analysis'!$B$32,'Variance Analysis'!$A$30:$A$45,'Variance Analysis'!$A$38)</f>
        <v>#REF!</v>
      </c>
      <c r="K23" s="54" t="e">
        <f>SUMIFS('Variance Analysis'!K$30:K$45,'Variance Analysis'!$B$30:$B$45,'Variance Analysis'!$B$32,'Variance Analysis'!$A$30:$A$45,'Variance Analysis'!$A$38)</f>
        <v>#REF!</v>
      </c>
      <c r="L23" s="54" t="e">
        <f>SUMIFS('Variance Analysis'!L$30:L$45,'Variance Analysis'!$B$30:$B$45,'Variance Analysis'!$B$32,'Variance Analysis'!$A$30:$A$45,'Variance Analysis'!$A$38)</f>
        <v>#REF!</v>
      </c>
      <c r="M23" s="54" t="e">
        <f>SUMIFS('Variance Analysis'!M$30:M$45,'Variance Analysis'!$B$30:$B$45,'Variance Analysis'!$B$32,'Variance Analysis'!$A$30:$A$45,'Variance Analysis'!$A$38)</f>
        <v>#REF!</v>
      </c>
      <c r="N23" s="54" t="e">
        <f>SUMIFS('Variance Analysis'!N$30:N$45,'Variance Analysis'!$B$30:$B$45,'Variance Analysis'!$B$32,'Variance Analysis'!$A$30:$A$45,'Variance Analysis'!$A$38)</f>
        <v>#REF!</v>
      </c>
    </row>
    <row r="24" spans="1:14" ht="14.25" customHeight="1" thickBot="1" x14ac:dyDescent="0.35">
      <c r="A24" s="26" t="s">
        <v>95</v>
      </c>
      <c r="B24" s="26" t="s">
        <v>74</v>
      </c>
      <c r="C24" s="54" t="e">
        <f>SUMIFS('Variance Analysis'!C$30:C$45,'Variance Analysis'!$B$30:$B$45,'Variance Analysis'!$B$30,'Variance Analysis'!$A$30:$A$45,'Variance Analysis'!$A$38)</f>
        <v>#REF!</v>
      </c>
      <c r="D24" s="54" t="e">
        <f>SUMIFS('Variance Analysis'!D$30:D$45,'Variance Analysis'!$B$30:$B$45,'Variance Analysis'!$B$30,'Variance Analysis'!$A$30:$A$45,'Variance Analysis'!$A$38)</f>
        <v>#REF!</v>
      </c>
      <c r="E24" s="54" t="e">
        <f>SUMIFS('Variance Analysis'!E$30:E$45,'Variance Analysis'!$B$30:$B$45,'Variance Analysis'!$B$30,'Variance Analysis'!$A$30:$A$45,'Variance Analysis'!$A$38)</f>
        <v>#REF!</v>
      </c>
      <c r="F24" s="54" t="e">
        <f>SUMIFS('Variance Analysis'!F$30:F$45,'Variance Analysis'!$B$30:$B$45,'Variance Analysis'!$B$30,'Variance Analysis'!$A$30:$A$45,'Variance Analysis'!$A$38)</f>
        <v>#REF!</v>
      </c>
      <c r="G24" s="54" t="e">
        <f>SUMIFS('Variance Analysis'!G$30:G$45,'Variance Analysis'!$B$30:$B$45,'Variance Analysis'!$B$30,'Variance Analysis'!$A$30:$A$45,'Variance Analysis'!$A$38)</f>
        <v>#REF!</v>
      </c>
      <c r="H24" s="54" t="e">
        <f>SUMIFS('Variance Analysis'!H$30:H$45,'Variance Analysis'!$B$30:$B$45,'Variance Analysis'!$B$30,'Variance Analysis'!$A$30:$A$45,'Variance Analysis'!$A$38)</f>
        <v>#REF!</v>
      </c>
      <c r="I24" s="54" t="e">
        <f>SUMIFS('Variance Analysis'!I$30:I$45,'Variance Analysis'!$B$30:$B$45,'Variance Analysis'!$B$30,'Variance Analysis'!$A$30:$A$45,'Variance Analysis'!$A$38)</f>
        <v>#REF!</v>
      </c>
      <c r="J24" s="54" t="e">
        <f>SUMIFS('Variance Analysis'!J$30:J$45,'Variance Analysis'!$B$30:$B$45,'Variance Analysis'!$B$30,'Variance Analysis'!$A$30:$A$45,'Variance Analysis'!$A$38)</f>
        <v>#REF!</v>
      </c>
      <c r="K24" s="54" t="e">
        <f>SUMIFS('Variance Analysis'!K$30:K$45,'Variance Analysis'!$B$30:$B$45,'Variance Analysis'!$B$30,'Variance Analysis'!$A$30:$A$45,'Variance Analysis'!$A$38)</f>
        <v>#REF!</v>
      </c>
      <c r="L24" s="54" t="e">
        <f>SUMIFS('Variance Analysis'!L$30:L$45,'Variance Analysis'!$B$30:$B$45,'Variance Analysis'!$B$30,'Variance Analysis'!$A$30:$A$45,'Variance Analysis'!$A$38)</f>
        <v>#REF!</v>
      </c>
      <c r="M24" s="54" t="e">
        <f>SUMIFS('Variance Analysis'!M$30:M$45,'Variance Analysis'!$B$30:$B$45,'Variance Analysis'!$B$30,'Variance Analysis'!$A$30:$A$45,'Variance Analysis'!$A$38)</f>
        <v>#REF!</v>
      </c>
      <c r="N24" s="54" t="e">
        <f>SUMIFS('Variance Analysis'!N$30:N$45,'Variance Analysis'!$B$30:$B$45,'Variance Analysis'!$B$30,'Variance Analysis'!$A$30:$A$45,'Variance Analysis'!$A$38)</f>
        <v>#REF!</v>
      </c>
    </row>
    <row r="25" spans="1:14" ht="14.25" customHeight="1" thickTop="1" thickBot="1" x14ac:dyDescent="0.35">
      <c r="A25" s="9" t="s">
        <v>130</v>
      </c>
      <c r="B25" s="10" t="s">
        <v>74</v>
      </c>
      <c r="C25" s="57" t="e">
        <f>ABS(C24)-SUM(C21:C23)</f>
        <v>#REF!</v>
      </c>
      <c r="D25" s="57" t="e">
        <f t="shared" ref="D25:N25" si="2">ABS(D24)-SUM(D21:D23)</f>
        <v>#REF!</v>
      </c>
      <c r="E25" s="57" t="e">
        <f t="shared" si="2"/>
        <v>#REF!</v>
      </c>
      <c r="F25" s="57" t="e">
        <f t="shared" si="2"/>
        <v>#REF!</v>
      </c>
      <c r="G25" s="57" t="e">
        <f t="shared" si="2"/>
        <v>#REF!</v>
      </c>
      <c r="H25" s="57" t="e">
        <f t="shared" si="2"/>
        <v>#REF!</v>
      </c>
      <c r="I25" s="57" t="e">
        <f t="shared" si="2"/>
        <v>#REF!</v>
      </c>
      <c r="J25" s="57" t="e">
        <f t="shared" si="2"/>
        <v>#REF!</v>
      </c>
      <c r="K25" s="57" t="e">
        <f t="shared" si="2"/>
        <v>#REF!</v>
      </c>
      <c r="L25" s="57" t="e">
        <f t="shared" si="2"/>
        <v>#REF!</v>
      </c>
      <c r="M25" s="57" t="e">
        <f t="shared" si="2"/>
        <v>#REF!</v>
      </c>
      <c r="N25" s="57" t="e">
        <f t="shared" si="2"/>
        <v>#REF!</v>
      </c>
    </row>
    <row r="26" spans="1:14" s="31" customFormat="1" ht="26.7" customHeight="1" x14ac:dyDescent="0.3">
      <c r="A26" s="52" t="s">
        <v>201</v>
      </c>
      <c r="B26" s="50"/>
      <c r="C26" s="51"/>
      <c r="D26" s="51"/>
      <c r="E26" s="51"/>
      <c r="F26" s="51"/>
      <c r="G26" s="51"/>
      <c r="H26" s="51"/>
      <c r="I26" s="51"/>
      <c r="J26" s="51"/>
      <c r="K26" s="51"/>
      <c r="L26" s="51"/>
      <c r="M26" s="51"/>
      <c r="N26" s="51"/>
    </row>
    <row r="27" spans="1:14" s="30" customFormat="1" ht="14.25" customHeight="1" x14ac:dyDescent="0.3">
      <c r="A27" s="24" t="s">
        <v>197</v>
      </c>
      <c r="B27" s="24" t="s">
        <v>181</v>
      </c>
      <c r="C27" s="56" t="s">
        <v>138</v>
      </c>
      <c r="D27" s="56" t="s">
        <v>139</v>
      </c>
      <c r="E27" s="56" t="s">
        <v>140</v>
      </c>
      <c r="F27" s="56" t="s">
        <v>141</v>
      </c>
      <c r="G27" s="56" t="s">
        <v>142</v>
      </c>
      <c r="H27" s="56" t="s">
        <v>143</v>
      </c>
      <c r="I27" s="56" t="s">
        <v>144</v>
      </c>
      <c r="J27" s="56" t="s">
        <v>145</v>
      </c>
      <c r="K27" s="56" t="s">
        <v>146</v>
      </c>
      <c r="L27" s="56" t="s">
        <v>147</v>
      </c>
      <c r="M27" s="56" t="s">
        <v>148</v>
      </c>
      <c r="N27" s="56" t="s">
        <v>149</v>
      </c>
    </row>
    <row r="28" spans="1:14" ht="14.25" customHeight="1" x14ac:dyDescent="0.3">
      <c r="A28" s="53" t="s">
        <v>198</v>
      </c>
      <c r="B28" s="53" t="s">
        <v>74</v>
      </c>
      <c r="C28" s="54" t="e">
        <f>SUMIFS('Variance Analysis'!C$30:C$45,'Variance Analysis'!$B$30:$B$45,'Variance Analysis'!$B$33,'Variance Analysis'!$A$30:$A$45,'Variance Analysis'!$A$42)</f>
        <v>#REF!</v>
      </c>
      <c r="D28" s="54" t="e">
        <f>SUMIFS('Variance Analysis'!D$30:D$45,'Variance Analysis'!$B$30:$B$45,'Variance Analysis'!$B$33,'Variance Analysis'!$A$30:$A$45,'Variance Analysis'!$A$42)</f>
        <v>#REF!</v>
      </c>
      <c r="E28" s="54" t="e">
        <f>SUMIFS('Variance Analysis'!E$30:E$45,'Variance Analysis'!$B$30:$B$45,'Variance Analysis'!$B$33,'Variance Analysis'!$A$30:$A$45,'Variance Analysis'!$A$42)</f>
        <v>#REF!</v>
      </c>
      <c r="F28" s="54" t="e">
        <f>SUMIFS('Variance Analysis'!F$30:F$45,'Variance Analysis'!$B$30:$B$45,'Variance Analysis'!$B$33,'Variance Analysis'!$A$30:$A$45,'Variance Analysis'!$A$42)</f>
        <v>#REF!</v>
      </c>
      <c r="G28" s="54" t="e">
        <f>SUMIFS('Variance Analysis'!G$30:G$45,'Variance Analysis'!$B$30:$B$45,'Variance Analysis'!$B$33,'Variance Analysis'!$A$30:$A$45,'Variance Analysis'!$A$42)</f>
        <v>#REF!</v>
      </c>
      <c r="H28" s="54" t="e">
        <f>SUMIFS('Variance Analysis'!H$30:H$45,'Variance Analysis'!$B$30:$B$45,'Variance Analysis'!$B$33,'Variance Analysis'!$A$30:$A$45,'Variance Analysis'!$A$42)</f>
        <v>#REF!</v>
      </c>
      <c r="I28" s="54" t="e">
        <f>SUMIFS('Variance Analysis'!I$30:I$45,'Variance Analysis'!$B$30:$B$45,'Variance Analysis'!$B$33,'Variance Analysis'!$A$30:$A$45,'Variance Analysis'!$A$42)</f>
        <v>#REF!</v>
      </c>
      <c r="J28" s="54" t="e">
        <f>SUMIFS('Variance Analysis'!J$30:J$45,'Variance Analysis'!$B$30:$B$45,'Variance Analysis'!$B$33,'Variance Analysis'!$A$30:$A$45,'Variance Analysis'!$A$42)</f>
        <v>#REF!</v>
      </c>
      <c r="K28" s="54" t="e">
        <f>SUMIFS('Variance Analysis'!K$30:K$45,'Variance Analysis'!$B$30:$B$45,'Variance Analysis'!$B$33,'Variance Analysis'!$A$30:$A$45,'Variance Analysis'!$A$42)</f>
        <v>#REF!</v>
      </c>
      <c r="L28" s="54" t="e">
        <f>SUMIFS('Variance Analysis'!L$30:L$45,'Variance Analysis'!$B$30:$B$45,'Variance Analysis'!$B$33,'Variance Analysis'!$A$30:$A$45,'Variance Analysis'!$A$42)</f>
        <v>#REF!</v>
      </c>
      <c r="M28" s="54" t="e">
        <f>SUMIFS('Variance Analysis'!M$30:M$45,'Variance Analysis'!$B$30:$B$45,'Variance Analysis'!$B$33,'Variance Analysis'!$A$30:$A$45,'Variance Analysis'!$A$42)</f>
        <v>#REF!</v>
      </c>
      <c r="N28" s="54" t="e">
        <f>SUMIFS('Variance Analysis'!N$30:N$45,'Variance Analysis'!$B$30:$B$45,'Variance Analysis'!$B$33,'Variance Analysis'!$A$30:$A$45,'Variance Analysis'!$A$42)</f>
        <v>#REF!</v>
      </c>
    </row>
    <row r="29" spans="1:14" ht="14.25" customHeight="1" x14ac:dyDescent="0.3">
      <c r="A29" s="53" t="s">
        <v>199</v>
      </c>
      <c r="B29" s="53" t="s">
        <v>74</v>
      </c>
      <c r="C29" s="54" t="e">
        <f>SUMIFS('Variance Analysis'!C$30:C$45,'Variance Analysis'!$B$30:$B$45,'Variance Analysis'!$B$31,'Variance Analysis'!$A$30:$A$45,'Variance Analysis'!$A$42)</f>
        <v>#REF!</v>
      </c>
      <c r="D29" s="54" t="e">
        <f>SUMIFS('Variance Analysis'!D$30:D$45,'Variance Analysis'!$B$30:$B$45,'Variance Analysis'!$B$31,'Variance Analysis'!$A$30:$A$45,'Variance Analysis'!$A$42)</f>
        <v>#REF!</v>
      </c>
      <c r="E29" s="54" t="e">
        <f>SUMIFS('Variance Analysis'!E$30:E$45,'Variance Analysis'!$B$30:$B$45,'Variance Analysis'!$B$31,'Variance Analysis'!$A$30:$A$45,'Variance Analysis'!$A$42)</f>
        <v>#REF!</v>
      </c>
      <c r="F29" s="54" t="e">
        <f>SUMIFS('Variance Analysis'!F$30:F$45,'Variance Analysis'!$B$30:$B$45,'Variance Analysis'!$B$31,'Variance Analysis'!$A$30:$A$45,'Variance Analysis'!$A$42)</f>
        <v>#REF!</v>
      </c>
      <c r="G29" s="54" t="e">
        <f>SUMIFS('Variance Analysis'!G$30:G$45,'Variance Analysis'!$B$30:$B$45,'Variance Analysis'!$B$31,'Variance Analysis'!$A$30:$A$45,'Variance Analysis'!$A$42)</f>
        <v>#REF!</v>
      </c>
      <c r="H29" s="54" t="e">
        <f>SUMIFS('Variance Analysis'!H$30:H$45,'Variance Analysis'!$B$30:$B$45,'Variance Analysis'!$B$31,'Variance Analysis'!$A$30:$A$45,'Variance Analysis'!$A$42)</f>
        <v>#REF!</v>
      </c>
      <c r="I29" s="54" t="e">
        <f>SUMIFS('Variance Analysis'!I$30:I$45,'Variance Analysis'!$B$30:$B$45,'Variance Analysis'!$B$31,'Variance Analysis'!$A$30:$A$45,'Variance Analysis'!$A$42)</f>
        <v>#REF!</v>
      </c>
      <c r="J29" s="54" t="e">
        <f>SUMIFS('Variance Analysis'!J$30:J$45,'Variance Analysis'!$B$30:$B$45,'Variance Analysis'!$B$31,'Variance Analysis'!$A$30:$A$45,'Variance Analysis'!$A$42)</f>
        <v>#REF!</v>
      </c>
      <c r="K29" s="54" t="e">
        <f>SUMIFS('Variance Analysis'!K$30:K$45,'Variance Analysis'!$B$30:$B$45,'Variance Analysis'!$B$31,'Variance Analysis'!$A$30:$A$45,'Variance Analysis'!$A$42)</f>
        <v>#REF!</v>
      </c>
      <c r="L29" s="54" t="e">
        <f>SUMIFS('Variance Analysis'!L$30:L$45,'Variance Analysis'!$B$30:$B$45,'Variance Analysis'!$B$31,'Variance Analysis'!$A$30:$A$45,'Variance Analysis'!$A$42)</f>
        <v>#REF!</v>
      </c>
      <c r="M29" s="54" t="e">
        <f>SUMIFS('Variance Analysis'!M$30:M$45,'Variance Analysis'!$B$30:$B$45,'Variance Analysis'!$B$31,'Variance Analysis'!$A$30:$A$45,'Variance Analysis'!$A$42)</f>
        <v>#REF!</v>
      </c>
      <c r="N29" s="54" t="e">
        <f>SUMIFS('Variance Analysis'!N$30:N$45,'Variance Analysis'!$B$30:$B$45,'Variance Analysis'!$B$31,'Variance Analysis'!$A$30:$A$45,'Variance Analysis'!$A$42)</f>
        <v>#REF!</v>
      </c>
    </row>
    <row r="30" spans="1:14" ht="14.25" customHeight="1" x14ac:dyDescent="0.3">
      <c r="A30" s="53" t="s">
        <v>200</v>
      </c>
      <c r="B30" s="53" t="s">
        <v>74</v>
      </c>
      <c r="C30" s="54" t="e">
        <f>SUMIFS('Variance Analysis'!C$30:C$45,'Variance Analysis'!$B$30:$B$45,'Variance Analysis'!$B$32,'Variance Analysis'!$A$30:$A$45,'Variance Analysis'!$A$42)</f>
        <v>#REF!</v>
      </c>
      <c r="D30" s="54" t="e">
        <f>SUMIFS('Variance Analysis'!D$30:D$45,'Variance Analysis'!$B$30:$B$45,'Variance Analysis'!$B$32,'Variance Analysis'!$A$30:$A$45,'Variance Analysis'!$A$42)</f>
        <v>#REF!</v>
      </c>
      <c r="E30" s="54" t="e">
        <f>SUMIFS('Variance Analysis'!E$30:E$45,'Variance Analysis'!$B$30:$B$45,'Variance Analysis'!$B$32,'Variance Analysis'!$A$30:$A$45,'Variance Analysis'!$A$42)</f>
        <v>#REF!</v>
      </c>
      <c r="F30" s="54" t="e">
        <f>SUMIFS('Variance Analysis'!F$30:F$45,'Variance Analysis'!$B$30:$B$45,'Variance Analysis'!$B$32,'Variance Analysis'!$A$30:$A$45,'Variance Analysis'!$A$42)</f>
        <v>#REF!</v>
      </c>
      <c r="G30" s="54" t="e">
        <f>SUMIFS('Variance Analysis'!G$30:G$45,'Variance Analysis'!$B$30:$B$45,'Variance Analysis'!$B$32,'Variance Analysis'!$A$30:$A$45,'Variance Analysis'!$A$42)</f>
        <v>#REF!</v>
      </c>
      <c r="H30" s="54" t="e">
        <f>SUMIFS('Variance Analysis'!H$30:H$45,'Variance Analysis'!$B$30:$B$45,'Variance Analysis'!$B$32,'Variance Analysis'!$A$30:$A$45,'Variance Analysis'!$A$42)</f>
        <v>#REF!</v>
      </c>
      <c r="I30" s="54" t="e">
        <f>SUMIFS('Variance Analysis'!I$30:I$45,'Variance Analysis'!$B$30:$B$45,'Variance Analysis'!$B$32,'Variance Analysis'!$A$30:$A$45,'Variance Analysis'!$A$42)</f>
        <v>#REF!</v>
      </c>
      <c r="J30" s="54" t="e">
        <f>SUMIFS('Variance Analysis'!J$30:J$45,'Variance Analysis'!$B$30:$B$45,'Variance Analysis'!$B$32,'Variance Analysis'!$A$30:$A$45,'Variance Analysis'!$A$42)</f>
        <v>#REF!</v>
      </c>
      <c r="K30" s="54" t="e">
        <f>SUMIFS('Variance Analysis'!K$30:K$45,'Variance Analysis'!$B$30:$B$45,'Variance Analysis'!$B$32,'Variance Analysis'!$A$30:$A$45,'Variance Analysis'!$A$42)</f>
        <v>#REF!</v>
      </c>
      <c r="L30" s="54" t="e">
        <f>SUMIFS('Variance Analysis'!L$30:L$45,'Variance Analysis'!$B$30:$B$45,'Variance Analysis'!$B$32,'Variance Analysis'!$A$30:$A$45,'Variance Analysis'!$A$42)</f>
        <v>#REF!</v>
      </c>
      <c r="M30" s="54" t="e">
        <f>SUMIFS('Variance Analysis'!M$30:M$45,'Variance Analysis'!$B$30:$B$45,'Variance Analysis'!$B$32,'Variance Analysis'!$A$30:$A$45,'Variance Analysis'!$A$42)</f>
        <v>#REF!</v>
      </c>
      <c r="N30" s="54" t="e">
        <f>SUMIFS('Variance Analysis'!N$30:N$45,'Variance Analysis'!$B$30:$B$45,'Variance Analysis'!$B$32,'Variance Analysis'!$A$30:$A$45,'Variance Analysis'!$A$42)</f>
        <v>#REF!</v>
      </c>
    </row>
    <row r="31" spans="1:14" ht="14.25" customHeight="1" thickBot="1" x14ac:dyDescent="0.35">
      <c r="A31" s="26" t="s">
        <v>95</v>
      </c>
      <c r="B31" s="26" t="s">
        <v>74</v>
      </c>
      <c r="C31" s="54" t="e">
        <f>SUMIFS('Variance Analysis'!C$30:C$45,'Variance Analysis'!$B$30:$B$45,'Variance Analysis'!$B$30,'Variance Analysis'!$A$30:$A$45,'Variance Analysis'!$A$42)</f>
        <v>#REF!</v>
      </c>
      <c r="D31" s="54" t="e">
        <f>SUMIFS('Variance Analysis'!D$30:D$45,'Variance Analysis'!$B$30:$B$45,'Variance Analysis'!$B$30,'Variance Analysis'!$A$30:$A$45,'Variance Analysis'!$A$42)</f>
        <v>#REF!</v>
      </c>
      <c r="E31" s="54" t="e">
        <f>SUMIFS('Variance Analysis'!E$30:E$45,'Variance Analysis'!$B$30:$B$45,'Variance Analysis'!$B$30,'Variance Analysis'!$A$30:$A$45,'Variance Analysis'!$A$42)</f>
        <v>#REF!</v>
      </c>
      <c r="F31" s="54" t="e">
        <f>SUMIFS('Variance Analysis'!F$30:F$45,'Variance Analysis'!$B$30:$B$45,'Variance Analysis'!$B$30,'Variance Analysis'!$A$30:$A$45,'Variance Analysis'!$A$42)</f>
        <v>#REF!</v>
      </c>
      <c r="G31" s="54" t="e">
        <f>SUMIFS('Variance Analysis'!G$30:G$45,'Variance Analysis'!$B$30:$B$45,'Variance Analysis'!$B$30,'Variance Analysis'!$A$30:$A$45,'Variance Analysis'!$A$42)</f>
        <v>#REF!</v>
      </c>
      <c r="H31" s="54" t="e">
        <f>SUMIFS('Variance Analysis'!H$30:H$45,'Variance Analysis'!$B$30:$B$45,'Variance Analysis'!$B$30,'Variance Analysis'!$A$30:$A$45,'Variance Analysis'!$A$42)</f>
        <v>#REF!</v>
      </c>
      <c r="I31" s="54" t="e">
        <f>SUMIFS('Variance Analysis'!I$30:I$45,'Variance Analysis'!$B$30:$B$45,'Variance Analysis'!$B$30,'Variance Analysis'!$A$30:$A$45,'Variance Analysis'!$A$42)</f>
        <v>#REF!</v>
      </c>
      <c r="J31" s="54" t="e">
        <f>SUMIFS('Variance Analysis'!J$30:J$45,'Variance Analysis'!$B$30:$B$45,'Variance Analysis'!$B$30,'Variance Analysis'!$A$30:$A$45,'Variance Analysis'!$A$42)</f>
        <v>#REF!</v>
      </c>
      <c r="K31" s="54" t="e">
        <f>SUMIFS('Variance Analysis'!K$30:K$45,'Variance Analysis'!$B$30:$B$45,'Variance Analysis'!$B$30,'Variance Analysis'!$A$30:$A$45,'Variance Analysis'!$A$42)</f>
        <v>#REF!</v>
      </c>
      <c r="L31" s="54" t="e">
        <f>SUMIFS('Variance Analysis'!L$30:L$45,'Variance Analysis'!$B$30:$B$45,'Variance Analysis'!$B$30,'Variance Analysis'!$A$30:$A$45,'Variance Analysis'!$A$42)</f>
        <v>#REF!</v>
      </c>
      <c r="M31" s="54" t="e">
        <f>SUMIFS('Variance Analysis'!M$30:M$45,'Variance Analysis'!$B$30:$B$45,'Variance Analysis'!$B$30,'Variance Analysis'!$A$30:$A$45,'Variance Analysis'!$A$42)</f>
        <v>#REF!</v>
      </c>
      <c r="N31" s="54" t="e">
        <f>SUMIFS('Variance Analysis'!N$30:N$45,'Variance Analysis'!$B$30:$B$45,'Variance Analysis'!$B$30,'Variance Analysis'!$A$30:$A$45,'Variance Analysis'!$A$42)</f>
        <v>#REF!</v>
      </c>
    </row>
    <row r="32" spans="1:14" ht="14.25" customHeight="1" thickTop="1" thickBot="1" x14ac:dyDescent="0.35">
      <c r="A32" s="9" t="s">
        <v>130</v>
      </c>
      <c r="B32" s="10" t="s">
        <v>74</v>
      </c>
      <c r="C32" s="57" t="e">
        <f>ABS(C31)-SUM(C28:C30)</f>
        <v>#REF!</v>
      </c>
      <c r="D32" s="57" t="e">
        <f t="shared" ref="D32:N32" si="3">ABS(D31)-SUM(D28:D30)</f>
        <v>#REF!</v>
      </c>
      <c r="E32" s="57" t="e">
        <f t="shared" si="3"/>
        <v>#REF!</v>
      </c>
      <c r="F32" s="57" t="e">
        <f t="shared" si="3"/>
        <v>#REF!</v>
      </c>
      <c r="G32" s="57" t="e">
        <f t="shared" si="3"/>
        <v>#REF!</v>
      </c>
      <c r="H32" s="57" t="e">
        <f t="shared" si="3"/>
        <v>#REF!</v>
      </c>
      <c r="I32" s="57" t="e">
        <f t="shared" si="3"/>
        <v>#REF!</v>
      </c>
      <c r="J32" s="57" t="e">
        <f t="shared" si="3"/>
        <v>#REF!</v>
      </c>
      <c r="K32" s="57" t="e">
        <f t="shared" si="3"/>
        <v>#REF!</v>
      </c>
      <c r="L32" s="57" t="e">
        <f t="shared" si="3"/>
        <v>#REF!</v>
      </c>
      <c r="M32" s="57" t="e">
        <f t="shared" si="3"/>
        <v>#REF!</v>
      </c>
      <c r="N32" s="57" t="e">
        <f t="shared" si="3"/>
        <v>#REF!</v>
      </c>
    </row>
    <row r="33" spans="1:14" s="22" customFormat="1" ht="37.200000000000003" customHeight="1" x14ac:dyDescent="0.3">
      <c r="A33" s="60" t="s">
        <v>202</v>
      </c>
      <c r="B33" s="58"/>
      <c r="C33" s="59"/>
      <c r="D33" s="59"/>
      <c r="E33" s="59"/>
      <c r="F33" s="59"/>
      <c r="G33" s="59"/>
      <c r="H33" s="59"/>
      <c r="I33" s="59"/>
      <c r="J33" s="59"/>
      <c r="K33" s="59"/>
      <c r="L33" s="59"/>
      <c r="M33" s="59"/>
      <c r="N33" s="59"/>
    </row>
    <row r="34" spans="1:14" s="22" customFormat="1" ht="14.25" customHeight="1" x14ac:dyDescent="0.3">
      <c r="A34" s="58"/>
      <c r="B34" s="58"/>
      <c r="C34" s="59"/>
      <c r="D34" s="59"/>
      <c r="E34" s="59"/>
      <c r="F34" s="59"/>
      <c r="G34" s="59"/>
      <c r="H34" s="59"/>
      <c r="I34" s="59"/>
      <c r="J34" s="59"/>
      <c r="K34" s="59"/>
      <c r="L34" s="59"/>
      <c r="M34" s="59"/>
      <c r="N34" s="59"/>
    </row>
    <row r="35" spans="1:14" s="23" customFormat="1" ht="21" x14ac:dyDescent="0.4">
      <c r="A35" s="34" t="s">
        <v>52</v>
      </c>
      <c r="B35" s="24" t="s">
        <v>181</v>
      </c>
      <c r="C35" s="25" t="s">
        <v>138</v>
      </c>
      <c r="D35" s="25" t="s">
        <v>139</v>
      </c>
      <c r="E35" s="25" t="s">
        <v>140</v>
      </c>
      <c r="F35" s="25" t="s">
        <v>141</v>
      </c>
      <c r="G35" s="25" t="s">
        <v>142</v>
      </c>
      <c r="H35" s="25" t="s">
        <v>143</v>
      </c>
      <c r="I35" s="25" t="s">
        <v>144</v>
      </c>
      <c r="J35" s="25" t="s">
        <v>145</v>
      </c>
      <c r="K35" s="25" t="s">
        <v>146</v>
      </c>
      <c r="L35" s="25" t="s">
        <v>147</v>
      </c>
      <c r="M35" s="25" t="s">
        <v>148</v>
      </c>
      <c r="N35" s="25" t="s">
        <v>149</v>
      </c>
    </row>
    <row r="36" spans="1:14" ht="14.25" customHeight="1" x14ac:dyDescent="0.3">
      <c r="A36" s="53" t="s">
        <v>198</v>
      </c>
      <c r="B36" s="53" t="s">
        <v>74</v>
      </c>
      <c r="C36" s="72" t="e">
        <f>SUMIFS('Variance Analysis'!C$9:C$24,'Variance Analysis'!$B$9:$B$24,'Variance Analysis'!$B$12,'Variance Analysis'!$A$9:$A$24,'Variance Analysis'!$A$12)</f>
        <v>#REF!</v>
      </c>
      <c r="D36" s="72" t="e">
        <f>SUMIFS('Variance Analysis'!D$9:D$24,'Variance Analysis'!$B$9:$B$24,'Variance Analysis'!$B$12,'Variance Analysis'!$A$9:$A$24,'Variance Analysis'!$A$12)</f>
        <v>#REF!</v>
      </c>
      <c r="E36" s="72" t="e">
        <f>SUMIFS('Variance Analysis'!E$9:E$24,'Variance Analysis'!$B$9:$B$24,'Variance Analysis'!$B$12,'Variance Analysis'!$A$9:$A$24,'Variance Analysis'!$A$12)</f>
        <v>#REF!</v>
      </c>
      <c r="F36" s="72" t="e">
        <f>SUMIFS('Variance Analysis'!F$9:F$24,'Variance Analysis'!$B$9:$B$24,'Variance Analysis'!$B$12,'Variance Analysis'!$A$9:$A$24,'Variance Analysis'!$A$12)</f>
        <v>#REF!</v>
      </c>
      <c r="G36" s="72" t="e">
        <f>SUMIFS('Variance Analysis'!G$9:G$24,'Variance Analysis'!$B$9:$B$24,'Variance Analysis'!$B$12,'Variance Analysis'!$A$9:$A$24,'Variance Analysis'!$A$12)</f>
        <v>#REF!</v>
      </c>
      <c r="H36" s="72" t="e">
        <f>SUMIFS('Variance Analysis'!H$9:H$24,'Variance Analysis'!$B$9:$B$24,'Variance Analysis'!$B$12,'Variance Analysis'!$A$9:$A$24,'Variance Analysis'!$A$12)</f>
        <v>#REF!</v>
      </c>
      <c r="I36" s="72" t="e">
        <f>SUMIFS('Variance Analysis'!I$9:I$24,'Variance Analysis'!$B$9:$B$24,'Variance Analysis'!$B$12,'Variance Analysis'!$A$9:$A$24,'Variance Analysis'!$A$12)</f>
        <v>#REF!</v>
      </c>
      <c r="J36" s="72" t="e">
        <f>SUMIFS('Variance Analysis'!J$9:J$24,'Variance Analysis'!$B$9:$B$24,'Variance Analysis'!$B$12,'Variance Analysis'!$A$9:$A$24,'Variance Analysis'!$A$12)</f>
        <v>#REF!</v>
      </c>
      <c r="K36" s="72" t="e">
        <f>SUMIFS('Variance Analysis'!K$9:K$24,'Variance Analysis'!$B$9:$B$24,'Variance Analysis'!$B$12,'Variance Analysis'!$A$9:$A$24,'Variance Analysis'!$A$12)</f>
        <v>#REF!</v>
      </c>
      <c r="L36" s="72" t="e">
        <f>SUMIFS('Variance Analysis'!L$9:L$24,'Variance Analysis'!$B$9:$B$24,'Variance Analysis'!$B$12,'Variance Analysis'!$A$9:$A$24,'Variance Analysis'!$A$12)</f>
        <v>#REF!</v>
      </c>
      <c r="M36" s="72" t="e">
        <f>SUMIFS('Variance Analysis'!M$9:M$24,'Variance Analysis'!$B$9:$B$24,'Variance Analysis'!$B$12,'Variance Analysis'!$A$9:$A$24,'Variance Analysis'!$A$12)</f>
        <v>#REF!</v>
      </c>
      <c r="N36" s="72" t="e">
        <f>SUMIFS('Variance Analysis'!N$9:N$24,'Variance Analysis'!$B$9:$B$24,'Variance Analysis'!$B$12,'Variance Analysis'!$A$9:$A$24,'Variance Analysis'!$A$12)</f>
        <v>#REF!</v>
      </c>
    </row>
    <row r="37" spans="1:14" ht="14.25" customHeight="1" x14ac:dyDescent="0.3">
      <c r="A37" s="53" t="s">
        <v>159</v>
      </c>
      <c r="B37" s="53" t="s">
        <v>74</v>
      </c>
      <c r="C37" s="72" t="e">
        <f>SUMIFS('Variance Analysis'!C$9:C$24,'Variance Analysis'!$B$9:$B$24,'Variance Analysis'!$B$10,'Variance Analysis'!$A$9:$A$24,'Variance Analysis'!$A$12)</f>
        <v>#REF!</v>
      </c>
      <c r="D37" s="72" t="e">
        <f>SUMIFS('Variance Analysis'!D$9:D$24,'Variance Analysis'!$B$9:$B$24,'Variance Analysis'!$B$10,'Variance Analysis'!$A$9:$A$24,'Variance Analysis'!$A$12)</f>
        <v>#REF!</v>
      </c>
      <c r="E37" s="72" t="e">
        <f>SUMIFS('Variance Analysis'!E$9:E$24,'Variance Analysis'!$B$9:$B$24,'Variance Analysis'!$B$10,'Variance Analysis'!$A$9:$A$24,'Variance Analysis'!$A$12)</f>
        <v>#REF!</v>
      </c>
      <c r="F37" s="72" t="e">
        <f>SUMIFS('Variance Analysis'!F$9:F$24,'Variance Analysis'!$B$9:$B$24,'Variance Analysis'!$B$10,'Variance Analysis'!$A$9:$A$24,'Variance Analysis'!$A$12)</f>
        <v>#REF!</v>
      </c>
      <c r="G37" s="72" t="e">
        <f>SUMIFS('Variance Analysis'!G$9:G$24,'Variance Analysis'!$B$9:$B$24,'Variance Analysis'!$B$10,'Variance Analysis'!$A$9:$A$24,'Variance Analysis'!$A$12)</f>
        <v>#REF!</v>
      </c>
      <c r="H37" s="72" t="e">
        <f>SUMIFS('Variance Analysis'!H$9:H$24,'Variance Analysis'!$B$9:$B$24,'Variance Analysis'!$B$10,'Variance Analysis'!$A$9:$A$24,'Variance Analysis'!$A$12)</f>
        <v>#REF!</v>
      </c>
      <c r="I37" s="72" t="e">
        <f>SUMIFS('Variance Analysis'!I$9:I$24,'Variance Analysis'!$B$9:$B$24,'Variance Analysis'!$B$10,'Variance Analysis'!$A$9:$A$24,'Variance Analysis'!$A$12)</f>
        <v>#REF!</v>
      </c>
      <c r="J37" s="72" t="e">
        <f>SUMIFS('Variance Analysis'!J$9:J$24,'Variance Analysis'!$B$9:$B$24,'Variance Analysis'!$B$10,'Variance Analysis'!$A$9:$A$24,'Variance Analysis'!$A$12)</f>
        <v>#REF!</v>
      </c>
      <c r="K37" s="72" t="e">
        <f>SUMIFS('Variance Analysis'!K$9:K$24,'Variance Analysis'!$B$9:$B$24,'Variance Analysis'!$B$10,'Variance Analysis'!$A$9:$A$24,'Variance Analysis'!$A$12)</f>
        <v>#REF!</v>
      </c>
      <c r="L37" s="72" t="e">
        <f>SUMIFS('Variance Analysis'!L$9:L$24,'Variance Analysis'!$B$9:$B$24,'Variance Analysis'!$B$10,'Variance Analysis'!$A$9:$A$24,'Variance Analysis'!$A$12)</f>
        <v>#REF!</v>
      </c>
      <c r="M37" s="72" t="e">
        <f>SUMIFS('Variance Analysis'!M$9:M$24,'Variance Analysis'!$B$9:$B$24,'Variance Analysis'!$B$10,'Variance Analysis'!$A$9:$A$24,'Variance Analysis'!$A$12)</f>
        <v>#REF!</v>
      </c>
      <c r="N37" s="72" t="e">
        <f>SUMIFS('Variance Analysis'!N$9:N$24,'Variance Analysis'!$B$9:$B$24,'Variance Analysis'!$B$10,'Variance Analysis'!$A$9:$A$24,'Variance Analysis'!$A$12)</f>
        <v>#REF!</v>
      </c>
    </row>
    <row r="38" spans="1:14" ht="14.25" customHeight="1" x14ac:dyDescent="0.3">
      <c r="A38" s="53" t="s">
        <v>160</v>
      </c>
      <c r="B38" s="53" t="s">
        <v>74</v>
      </c>
      <c r="C38" s="72" t="e">
        <f>SUMIFS('Variance Analysis'!C$9:C$24,'Variance Analysis'!$B$9:$B$24,'Variance Analysis'!$B$11,'Variance Analysis'!$A$9:$A$24,'Variance Analysis'!$A$12)</f>
        <v>#REF!</v>
      </c>
      <c r="D38" s="72" t="e">
        <f>SUMIFS('Variance Analysis'!D$9:D$24,'Variance Analysis'!$B$9:$B$24,'Variance Analysis'!$B$11,'Variance Analysis'!$A$9:$A$24,'Variance Analysis'!$A$12)</f>
        <v>#REF!</v>
      </c>
      <c r="E38" s="72" t="e">
        <f>SUMIFS('Variance Analysis'!E$9:E$24,'Variance Analysis'!$B$9:$B$24,'Variance Analysis'!$B$11,'Variance Analysis'!$A$9:$A$24,'Variance Analysis'!$A$12)</f>
        <v>#REF!</v>
      </c>
      <c r="F38" s="72" t="e">
        <f>SUMIFS('Variance Analysis'!F$9:F$24,'Variance Analysis'!$B$9:$B$24,'Variance Analysis'!$B$11,'Variance Analysis'!$A$9:$A$24,'Variance Analysis'!$A$12)</f>
        <v>#REF!</v>
      </c>
      <c r="G38" s="72" t="e">
        <f>SUMIFS('Variance Analysis'!G$9:G$24,'Variance Analysis'!$B$9:$B$24,'Variance Analysis'!$B$11,'Variance Analysis'!$A$9:$A$24,'Variance Analysis'!$A$12)</f>
        <v>#REF!</v>
      </c>
      <c r="H38" s="72" t="e">
        <f>SUMIFS('Variance Analysis'!H$9:H$24,'Variance Analysis'!$B$9:$B$24,'Variance Analysis'!$B$11,'Variance Analysis'!$A$9:$A$24,'Variance Analysis'!$A$12)</f>
        <v>#REF!</v>
      </c>
      <c r="I38" s="72" t="e">
        <f>SUMIFS('Variance Analysis'!I$9:I$24,'Variance Analysis'!$B$9:$B$24,'Variance Analysis'!$B$11,'Variance Analysis'!$A$9:$A$24,'Variance Analysis'!$A$12)</f>
        <v>#REF!</v>
      </c>
      <c r="J38" s="72" t="e">
        <f>SUMIFS('Variance Analysis'!J$9:J$24,'Variance Analysis'!$B$9:$B$24,'Variance Analysis'!$B$11,'Variance Analysis'!$A$9:$A$24,'Variance Analysis'!$A$12)</f>
        <v>#REF!</v>
      </c>
      <c r="K38" s="72" t="e">
        <f>SUMIFS('Variance Analysis'!K$9:K$24,'Variance Analysis'!$B$9:$B$24,'Variance Analysis'!$B$11,'Variance Analysis'!$A$9:$A$24,'Variance Analysis'!$A$12)</f>
        <v>#REF!</v>
      </c>
      <c r="L38" s="72" t="e">
        <f>SUMIFS('Variance Analysis'!L$9:L$24,'Variance Analysis'!$B$9:$B$24,'Variance Analysis'!$B$11,'Variance Analysis'!$A$9:$A$24,'Variance Analysis'!$A$12)</f>
        <v>#REF!</v>
      </c>
      <c r="M38" s="72" t="e">
        <f>SUMIFS('Variance Analysis'!M$9:M$24,'Variance Analysis'!$B$9:$B$24,'Variance Analysis'!$B$11,'Variance Analysis'!$A$9:$A$24,'Variance Analysis'!$A$12)</f>
        <v>#REF!</v>
      </c>
      <c r="N38" s="72" t="e">
        <f>SUMIFS('Variance Analysis'!N$9:N$24,'Variance Analysis'!$B$9:$B$24,'Variance Analysis'!$B$11,'Variance Analysis'!$A$9:$A$24,'Variance Analysis'!$A$12)</f>
        <v>#REF!</v>
      </c>
    </row>
    <row r="39" spans="1:14" ht="14.25" customHeight="1" thickBot="1" x14ac:dyDescent="0.35">
      <c r="A39" s="53" t="s">
        <v>95</v>
      </c>
      <c r="B39" s="53" t="s">
        <v>74</v>
      </c>
      <c r="C39" s="72" t="e">
        <f>SUMIFS('Variance Analysis'!C$9:C$24,'Variance Analysis'!$B$9:$B$24,'Variance Analysis'!$B$9,'Variance Analysis'!$A$9:$A$24,'Variance Analysis'!$A$12)</f>
        <v>#REF!</v>
      </c>
      <c r="D39" s="72" t="e">
        <f>SUMIFS('Variance Analysis'!D$9:D$24,'Variance Analysis'!$B$9:$B$24,'Variance Analysis'!$B$9,'Variance Analysis'!$A$9:$A$24,'Variance Analysis'!$A$12)</f>
        <v>#REF!</v>
      </c>
      <c r="E39" s="72" t="e">
        <f>SUMIFS('Variance Analysis'!E$9:E$24,'Variance Analysis'!$B$9:$B$24,'Variance Analysis'!$B$9,'Variance Analysis'!$A$9:$A$24,'Variance Analysis'!$A$12)</f>
        <v>#REF!</v>
      </c>
      <c r="F39" s="72" t="e">
        <f>SUMIFS('Variance Analysis'!F$9:F$24,'Variance Analysis'!$B$9:$B$24,'Variance Analysis'!$B$9,'Variance Analysis'!$A$9:$A$24,'Variance Analysis'!$A$12)</f>
        <v>#REF!</v>
      </c>
      <c r="G39" s="72" t="e">
        <f>SUMIFS('Variance Analysis'!G$9:G$24,'Variance Analysis'!$B$9:$B$24,'Variance Analysis'!$B$9,'Variance Analysis'!$A$9:$A$24,'Variance Analysis'!$A$12)</f>
        <v>#REF!</v>
      </c>
      <c r="H39" s="72" t="e">
        <f>SUMIFS('Variance Analysis'!H$9:H$24,'Variance Analysis'!$B$9:$B$24,'Variance Analysis'!$B$9,'Variance Analysis'!$A$9:$A$24,'Variance Analysis'!$A$12)</f>
        <v>#REF!</v>
      </c>
      <c r="I39" s="72" t="e">
        <f>SUMIFS('Variance Analysis'!I$9:I$24,'Variance Analysis'!$B$9:$B$24,'Variance Analysis'!$B$9,'Variance Analysis'!$A$9:$A$24,'Variance Analysis'!$A$12)</f>
        <v>#REF!</v>
      </c>
      <c r="J39" s="72" t="e">
        <f>SUMIFS('Variance Analysis'!J$9:J$24,'Variance Analysis'!$B$9:$B$24,'Variance Analysis'!$B$9,'Variance Analysis'!$A$9:$A$24,'Variance Analysis'!$A$12)</f>
        <v>#REF!</v>
      </c>
      <c r="K39" s="72" t="e">
        <f>SUMIFS('Variance Analysis'!K$9:K$24,'Variance Analysis'!$B$9:$B$24,'Variance Analysis'!$B$9,'Variance Analysis'!$A$9:$A$24,'Variance Analysis'!$A$12)</f>
        <v>#REF!</v>
      </c>
      <c r="L39" s="72" t="e">
        <f>SUMIFS('Variance Analysis'!L$9:L$24,'Variance Analysis'!$B$9:$B$24,'Variance Analysis'!$B$9,'Variance Analysis'!$A$9:$A$24,'Variance Analysis'!$A$12)</f>
        <v>#REF!</v>
      </c>
      <c r="M39" s="72" t="e">
        <f>SUMIFS('Variance Analysis'!M$9:M$24,'Variance Analysis'!$B$9:$B$24,'Variance Analysis'!$B$9,'Variance Analysis'!$A$9:$A$24,'Variance Analysis'!$A$12)</f>
        <v>#REF!</v>
      </c>
      <c r="N39" s="72" t="e">
        <f>SUMIFS('Variance Analysis'!N$9:N$24,'Variance Analysis'!$B$9:$B$24,'Variance Analysis'!$B$9,'Variance Analysis'!$A$9:$A$24,'Variance Analysis'!$A$12)</f>
        <v>#REF!</v>
      </c>
    </row>
    <row r="40" spans="1:14" ht="14.25" customHeight="1" thickTop="1" thickBot="1" x14ac:dyDescent="0.35">
      <c r="A40" s="9" t="s">
        <v>130</v>
      </c>
      <c r="B40" s="10" t="s">
        <v>74</v>
      </c>
      <c r="C40" s="12" t="e">
        <f>ABS(C39)-SUM(C36:C38)</f>
        <v>#REF!</v>
      </c>
      <c r="D40" s="12" t="e">
        <f t="shared" ref="D40:N40" si="4">ABS(D39)-SUM(D36:D38)</f>
        <v>#REF!</v>
      </c>
      <c r="E40" s="12" t="e">
        <f t="shared" si="4"/>
        <v>#REF!</v>
      </c>
      <c r="F40" s="12" t="e">
        <f t="shared" si="4"/>
        <v>#REF!</v>
      </c>
      <c r="G40" s="12" t="e">
        <f t="shared" si="4"/>
        <v>#REF!</v>
      </c>
      <c r="H40" s="12" t="e">
        <f t="shared" si="4"/>
        <v>#REF!</v>
      </c>
      <c r="I40" s="12" t="e">
        <f t="shared" si="4"/>
        <v>#REF!</v>
      </c>
      <c r="J40" s="12" t="e">
        <f t="shared" si="4"/>
        <v>#REF!</v>
      </c>
      <c r="K40" s="12" t="e">
        <f t="shared" si="4"/>
        <v>#REF!</v>
      </c>
      <c r="L40" s="12" t="e">
        <f t="shared" si="4"/>
        <v>#REF!</v>
      </c>
      <c r="M40" s="12" t="e">
        <f t="shared" si="4"/>
        <v>#REF!</v>
      </c>
      <c r="N40" s="12" t="e">
        <f t="shared" si="4"/>
        <v>#REF!</v>
      </c>
    </row>
    <row r="41" spans="1:14" ht="14.25" customHeight="1" x14ac:dyDescent="0.3">
      <c r="A41" s="46"/>
      <c r="B41" s="47"/>
      <c r="C41" s="49"/>
      <c r="D41" s="49"/>
      <c r="E41" s="49"/>
      <c r="F41" s="49"/>
      <c r="G41" s="49"/>
      <c r="H41" s="49"/>
      <c r="I41" s="49"/>
      <c r="J41" s="49"/>
      <c r="K41" s="49"/>
      <c r="L41" s="49"/>
      <c r="M41" s="49"/>
      <c r="N41" s="49"/>
    </row>
    <row r="42" spans="1:14" ht="14.25" customHeight="1" x14ac:dyDescent="0.3">
      <c r="A42" s="46"/>
      <c r="B42" s="47"/>
      <c r="C42" s="49"/>
      <c r="D42" s="49"/>
      <c r="E42" s="49"/>
      <c r="F42" s="49"/>
      <c r="G42" s="49"/>
      <c r="H42" s="49"/>
      <c r="I42" s="49"/>
      <c r="J42" s="49"/>
      <c r="K42" s="49"/>
      <c r="L42" s="49"/>
      <c r="M42" s="49"/>
      <c r="N42" s="49"/>
    </row>
    <row r="43" spans="1:14" s="23" customFormat="1" ht="33" customHeight="1" x14ac:dyDescent="0.4">
      <c r="A43" s="34" t="s">
        <v>54</v>
      </c>
      <c r="B43" s="24" t="s">
        <v>181</v>
      </c>
      <c r="C43" s="25" t="s">
        <v>138</v>
      </c>
      <c r="D43" s="25" t="s">
        <v>139</v>
      </c>
      <c r="E43" s="25" t="s">
        <v>140</v>
      </c>
      <c r="F43" s="25" t="s">
        <v>141</v>
      </c>
      <c r="G43" s="25" t="s">
        <v>142</v>
      </c>
      <c r="H43" s="25" t="s">
        <v>143</v>
      </c>
      <c r="I43" s="25" t="s">
        <v>144</v>
      </c>
      <c r="J43" s="25" t="s">
        <v>145</v>
      </c>
      <c r="K43" s="25" t="s">
        <v>146</v>
      </c>
      <c r="L43" s="25" t="s">
        <v>147</v>
      </c>
      <c r="M43" s="25" t="s">
        <v>148</v>
      </c>
      <c r="N43" s="25" t="s">
        <v>149</v>
      </c>
    </row>
    <row r="44" spans="1:14" ht="14.25" customHeight="1" x14ac:dyDescent="0.3">
      <c r="A44" s="53" t="s">
        <v>198</v>
      </c>
      <c r="B44" s="53" t="s">
        <v>74</v>
      </c>
      <c r="C44" s="72" t="e">
        <f>SUMIFS('Variance Analysis'!C$9:C$24,'Variance Analysis'!$B$9:$B$24,'Variance Analysis'!$B$12,'Variance Analysis'!$A$9:$A$24,'Variance Analysis'!$A$13)</f>
        <v>#REF!</v>
      </c>
      <c r="D44" s="72" t="e">
        <f>SUMIFS('Variance Analysis'!D$9:D$24,'Variance Analysis'!$B$9:$B$24,'Variance Analysis'!$B$12,'Variance Analysis'!$A$9:$A$24,'Variance Analysis'!$A$13)</f>
        <v>#REF!</v>
      </c>
      <c r="E44" s="72" t="e">
        <f>SUMIFS('Variance Analysis'!E$9:E$24,'Variance Analysis'!$B$9:$B$24,'Variance Analysis'!$B$12,'Variance Analysis'!$A$9:$A$24,'Variance Analysis'!$A$13)</f>
        <v>#REF!</v>
      </c>
      <c r="F44" s="72" t="e">
        <f>SUMIFS('Variance Analysis'!F$9:F$24,'Variance Analysis'!$B$9:$B$24,'Variance Analysis'!$B$12,'Variance Analysis'!$A$9:$A$24,'Variance Analysis'!$A$13)</f>
        <v>#REF!</v>
      </c>
      <c r="G44" s="72" t="e">
        <f>SUMIFS('Variance Analysis'!G$9:G$24,'Variance Analysis'!$B$9:$B$24,'Variance Analysis'!$B$12,'Variance Analysis'!$A$9:$A$24,'Variance Analysis'!$A$13)</f>
        <v>#REF!</v>
      </c>
      <c r="H44" s="72" t="e">
        <f>SUMIFS('Variance Analysis'!H$9:H$24,'Variance Analysis'!$B$9:$B$24,'Variance Analysis'!$B$12,'Variance Analysis'!$A$9:$A$24,'Variance Analysis'!$A$13)</f>
        <v>#REF!</v>
      </c>
      <c r="I44" s="72" t="e">
        <f>SUMIFS('Variance Analysis'!I$9:I$24,'Variance Analysis'!$B$9:$B$24,'Variance Analysis'!$B$12,'Variance Analysis'!$A$9:$A$24,'Variance Analysis'!$A$13)</f>
        <v>#REF!</v>
      </c>
      <c r="J44" s="72" t="e">
        <f>SUMIFS('Variance Analysis'!J$9:J$24,'Variance Analysis'!$B$9:$B$24,'Variance Analysis'!$B$12,'Variance Analysis'!$A$9:$A$24,'Variance Analysis'!$A$13)</f>
        <v>#REF!</v>
      </c>
      <c r="K44" s="72" t="e">
        <f>SUMIFS('Variance Analysis'!K$9:K$24,'Variance Analysis'!$B$9:$B$24,'Variance Analysis'!$B$12,'Variance Analysis'!$A$9:$A$24,'Variance Analysis'!$A$13)</f>
        <v>#REF!</v>
      </c>
      <c r="L44" s="72" t="e">
        <f>SUMIFS('Variance Analysis'!L$9:L$24,'Variance Analysis'!$B$9:$B$24,'Variance Analysis'!$B$12,'Variance Analysis'!$A$9:$A$24,'Variance Analysis'!$A$13)</f>
        <v>#REF!</v>
      </c>
      <c r="M44" s="72" t="e">
        <f>SUMIFS('Variance Analysis'!M$9:M$24,'Variance Analysis'!$B$9:$B$24,'Variance Analysis'!$B$12,'Variance Analysis'!$A$9:$A$24,'Variance Analysis'!$A$13)</f>
        <v>#REF!</v>
      </c>
      <c r="N44" s="72" t="e">
        <f>SUMIFS('Variance Analysis'!N$9:N$24,'Variance Analysis'!$B$9:$B$24,'Variance Analysis'!$B$12,'Variance Analysis'!$A$9:$A$24,'Variance Analysis'!$A$13)</f>
        <v>#REF!</v>
      </c>
    </row>
    <row r="45" spans="1:14" ht="14.25" customHeight="1" x14ac:dyDescent="0.3">
      <c r="A45" s="53" t="s">
        <v>159</v>
      </c>
      <c r="B45" s="53" t="s">
        <v>74</v>
      </c>
      <c r="C45" s="72" t="e">
        <f>SUMIFS('Variance Analysis'!C$9:C$24,'Variance Analysis'!$B$9:$B$24,'Variance Analysis'!$B$10,'Variance Analysis'!$A$9:$A$24,'Variance Analysis'!$A$13)</f>
        <v>#REF!</v>
      </c>
      <c r="D45" s="72" t="e">
        <f>SUMIFS('Variance Analysis'!D$9:D$24,'Variance Analysis'!$B$9:$B$24,'Variance Analysis'!$B$10,'Variance Analysis'!$A$9:$A$24,'Variance Analysis'!$A$13)</f>
        <v>#REF!</v>
      </c>
      <c r="E45" s="72" t="e">
        <f>SUMIFS('Variance Analysis'!E$9:E$24,'Variance Analysis'!$B$9:$B$24,'Variance Analysis'!$B$10,'Variance Analysis'!$A$9:$A$24,'Variance Analysis'!$A$13)</f>
        <v>#REF!</v>
      </c>
      <c r="F45" s="72" t="e">
        <f>SUMIFS('Variance Analysis'!F$9:F$24,'Variance Analysis'!$B$9:$B$24,'Variance Analysis'!$B$10,'Variance Analysis'!$A$9:$A$24,'Variance Analysis'!$A$13)</f>
        <v>#REF!</v>
      </c>
      <c r="G45" s="72" t="e">
        <f>SUMIFS('Variance Analysis'!G$9:G$24,'Variance Analysis'!$B$9:$B$24,'Variance Analysis'!$B$10,'Variance Analysis'!$A$9:$A$24,'Variance Analysis'!$A$13)</f>
        <v>#REF!</v>
      </c>
      <c r="H45" s="72" t="e">
        <f>SUMIFS('Variance Analysis'!H$9:H$24,'Variance Analysis'!$B$9:$B$24,'Variance Analysis'!$B$10,'Variance Analysis'!$A$9:$A$24,'Variance Analysis'!$A$13)</f>
        <v>#REF!</v>
      </c>
      <c r="I45" s="72" t="e">
        <f>SUMIFS('Variance Analysis'!I$9:I$24,'Variance Analysis'!$B$9:$B$24,'Variance Analysis'!$B$10,'Variance Analysis'!$A$9:$A$24,'Variance Analysis'!$A$13)</f>
        <v>#REF!</v>
      </c>
      <c r="J45" s="72" t="e">
        <f>SUMIFS('Variance Analysis'!J$9:J$24,'Variance Analysis'!$B$9:$B$24,'Variance Analysis'!$B$10,'Variance Analysis'!$A$9:$A$24,'Variance Analysis'!$A$13)</f>
        <v>#REF!</v>
      </c>
      <c r="K45" s="72" t="e">
        <f>SUMIFS('Variance Analysis'!K$9:K$24,'Variance Analysis'!$B$9:$B$24,'Variance Analysis'!$B$10,'Variance Analysis'!$A$9:$A$24,'Variance Analysis'!$A$13)</f>
        <v>#REF!</v>
      </c>
      <c r="L45" s="72" t="e">
        <f>SUMIFS('Variance Analysis'!L$9:L$24,'Variance Analysis'!$B$9:$B$24,'Variance Analysis'!$B$10,'Variance Analysis'!$A$9:$A$24,'Variance Analysis'!$A$13)</f>
        <v>#REF!</v>
      </c>
      <c r="M45" s="72" t="e">
        <f>SUMIFS('Variance Analysis'!M$9:M$24,'Variance Analysis'!$B$9:$B$24,'Variance Analysis'!$B$10,'Variance Analysis'!$A$9:$A$24,'Variance Analysis'!$A$13)</f>
        <v>#REF!</v>
      </c>
      <c r="N45" s="72" t="e">
        <f>SUMIFS('Variance Analysis'!N$9:N$24,'Variance Analysis'!$B$9:$B$24,'Variance Analysis'!$B$10,'Variance Analysis'!$A$9:$A$24,'Variance Analysis'!$A$13)</f>
        <v>#REF!</v>
      </c>
    </row>
    <row r="46" spans="1:14" ht="14.25" customHeight="1" x14ac:dyDescent="0.3">
      <c r="A46" s="53" t="s">
        <v>160</v>
      </c>
      <c r="B46" s="53" t="s">
        <v>74</v>
      </c>
      <c r="C46" s="72" t="e">
        <f>SUMIFS('Variance Analysis'!C$9:C$24,'Variance Analysis'!$B$9:$B$24,'Variance Analysis'!$B$11,'Variance Analysis'!$A$9:$A$24,'Variance Analysis'!$A$13)</f>
        <v>#REF!</v>
      </c>
      <c r="D46" s="72" t="e">
        <f>SUMIFS('Variance Analysis'!D$9:D$24,'Variance Analysis'!$B$9:$B$24,'Variance Analysis'!$B$11,'Variance Analysis'!$A$9:$A$24,'Variance Analysis'!$A$13)</f>
        <v>#REF!</v>
      </c>
      <c r="E46" s="72" t="e">
        <f>SUMIFS('Variance Analysis'!E$9:E$24,'Variance Analysis'!$B$9:$B$24,'Variance Analysis'!$B$11,'Variance Analysis'!$A$9:$A$24,'Variance Analysis'!$A$13)</f>
        <v>#REF!</v>
      </c>
      <c r="F46" s="72" t="e">
        <f>SUMIFS('Variance Analysis'!F$9:F$24,'Variance Analysis'!$B$9:$B$24,'Variance Analysis'!$B$11,'Variance Analysis'!$A$9:$A$24,'Variance Analysis'!$A$13)</f>
        <v>#REF!</v>
      </c>
      <c r="G46" s="72" t="e">
        <f>SUMIFS('Variance Analysis'!G$9:G$24,'Variance Analysis'!$B$9:$B$24,'Variance Analysis'!$B$11,'Variance Analysis'!$A$9:$A$24,'Variance Analysis'!$A$13)</f>
        <v>#REF!</v>
      </c>
      <c r="H46" s="72" t="e">
        <f>SUMIFS('Variance Analysis'!H$9:H$24,'Variance Analysis'!$B$9:$B$24,'Variance Analysis'!$B$11,'Variance Analysis'!$A$9:$A$24,'Variance Analysis'!$A$13)</f>
        <v>#REF!</v>
      </c>
      <c r="I46" s="72" t="e">
        <f>SUMIFS('Variance Analysis'!I$9:I$24,'Variance Analysis'!$B$9:$B$24,'Variance Analysis'!$B$11,'Variance Analysis'!$A$9:$A$24,'Variance Analysis'!$A$13)</f>
        <v>#REF!</v>
      </c>
      <c r="J46" s="72" t="e">
        <f>SUMIFS('Variance Analysis'!J$9:J$24,'Variance Analysis'!$B$9:$B$24,'Variance Analysis'!$B$11,'Variance Analysis'!$A$9:$A$24,'Variance Analysis'!$A$13)</f>
        <v>#REF!</v>
      </c>
      <c r="K46" s="72" t="e">
        <f>SUMIFS('Variance Analysis'!K$9:K$24,'Variance Analysis'!$B$9:$B$24,'Variance Analysis'!$B$11,'Variance Analysis'!$A$9:$A$24,'Variance Analysis'!$A$13)</f>
        <v>#REF!</v>
      </c>
      <c r="L46" s="72" t="e">
        <f>SUMIFS('Variance Analysis'!L$9:L$24,'Variance Analysis'!$B$9:$B$24,'Variance Analysis'!$B$11,'Variance Analysis'!$A$9:$A$24,'Variance Analysis'!$A$13)</f>
        <v>#REF!</v>
      </c>
      <c r="M46" s="72" t="e">
        <f>SUMIFS('Variance Analysis'!M$9:M$24,'Variance Analysis'!$B$9:$B$24,'Variance Analysis'!$B$11,'Variance Analysis'!$A$9:$A$24,'Variance Analysis'!$A$13)</f>
        <v>#REF!</v>
      </c>
      <c r="N46" s="72" t="e">
        <f>SUMIFS('Variance Analysis'!N$9:N$24,'Variance Analysis'!$B$9:$B$24,'Variance Analysis'!$B$11,'Variance Analysis'!$A$9:$A$24,'Variance Analysis'!$A$13)</f>
        <v>#REF!</v>
      </c>
    </row>
    <row r="47" spans="1:14" ht="14.25" customHeight="1" thickBot="1" x14ac:dyDescent="0.35">
      <c r="A47" s="53" t="s">
        <v>95</v>
      </c>
      <c r="B47" s="53" t="s">
        <v>74</v>
      </c>
      <c r="C47" s="72" t="e">
        <f>SUMIFS('Variance Analysis'!C$9:C$24,'Variance Analysis'!$B$9:$B$24,'Variance Analysis'!$B$9,'Variance Analysis'!$A$9:$A$24,'Variance Analysis'!$A$13)</f>
        <v>#REF!</v>
      </c>
      <c r="D47" s="72" t="e">
        <f>SUMIFS('Variance Analysis'!D$9:D$24,'Variance Analysis'!$B$9:$B$24,'Variance Analysis'!$B$9,'Variance Analysis'!$A$9:$A$24,'Variance Analysis'!$A$13)</f>
        <v>#REF!</v>
      </c>
      <c r="E47" s="72" t="e">
        <f>SUMIFS('Variance Analysis'!E$9:E$24,'Variance Analysis'!$B$9:$B$24,'Variance Analysis'!$B$9,'Variance Analysis'!$A$9:$A$24,'Variance Analysis'!$A$13)</f>
        <v>#REF!</v>
      </c>
      <c r="F47" s="72" t="e">
        <f>SUMIFS('Variance Analysis'!F$9:F$24,'Variance Analysis'!$B$9:$B$24,'Variance Analysis'!$B$9,'Variance Analysis'!$A$9:$A$24,'Variance Analysis'!$A$13)</f>
        <v>#REF!</v>
      </c>
      <c r="G47" s="72" t="e">
        <f>SUMIFS('Variance Analysis'!G$9:G$24,'Variance Analysis'!$B$9:$B$24,'Variance Analysis'!$B$9,'Variance Analysis'!$A$9:$A$24,'Variance Analysis'!$A$13)</f>
        <v>#REF!</v>
      </c>
      <c r="H47" s="72" t="e">
        <f>SUMIFS('Variance Analysis'!H$9:H$24,'Variance Analysis'!$B$9:$B$24,'Variance Analysis'!$B$9,'Variance Analysis'!$A$9:$A$24,'Variance Analysis'!$A$13)</f>
        <v>#REF!</v>
      </c>
      <c r="I47" s="72" t="e">
        <f>SUMIFS('Variance Analysis'!I$9:I$24,'Variance Analysis'!$B$9:$B$24,'Variance Analysis'!$B$9,'Variance Analysis'!$A$9:$A$24,'Variance Analysis'!$A$13)</f>
        <v>#REF!</v>
      </c>
      <c r="J47" s="72" t="e">
        <f>SUMIFS('Variance Analysis'!J$9:J$24,'Variance Analysis'!$B$9:$B$24,'Variance Analysis'!$B$9,'Variance Analysis'!$A$9:$A$24,'Variance Analysis'!$A$13)</f>
        <v>#REF!</v>
      </c>
      <c r="K47" s="72" t="e">
        <f>SUMIFS('Variance Analysis'!K$9:K$24,'Variance Analysis'!$B$9:$B$24,'Variance Analysis'!$B$9,'Variance Analysis'!$A$9:$A$24,'Variance Analysis'!$A$13)</f>
        <v>#REF!</v>
      </c>
      <c r="L47" s="72" t="e">
        <f>SUMIFS('Variance Analysis'!L$9:L$24,'Variance Analysis'!$B$9:$B$24,'Variance Analysis'!$B$9,'Variance Analysis'!$A$9:$A$24,'Variance Analysis'!$A$13)</f>
        <v>#REF!</v>
      </c>
      <c r="M47" s="72" t="e">
        <f>SUMIFS('Variance Analysis'!M$9:M$24,'Variance Analysis'!$B$9:$B$24,'Variance Analysis'!$B$9,'Variance Analysis'!$A$9:$A$24,'Variance Analysis'!$A$13)</f>
        <v>#REF!</v>
      </c>
      <c r="N47" s="72" t="e">
        <f>SUMIFS('Variance Analysis'!N$9:N$24,'Variance Analysis'!$B$9:$B$24,'Variance Analysis'!$B$9,'Variance Analysis'!$A$9:$A$24,'Variance Analysis'!$A$13)</f>
        <v>#REF!</v>
      </c>
    </row>
    <row r="48" spans="1:14" ht="14.25" customHeight="1" thickTop="1" thickBot="1" x14ac:dyDescent="0.35">
      <c r="A48" s="9" t="s">
        <v>130</v>
      </c>
      <c r="B48" s="10" t="s">
        <v>74</v>
      </c>
      <c r="C48" s="12" t="e">
        <f>ABS(C47)-SUM(C44:C46)</f>
        <v>#REF!</v>
      </c>
      <c r="D48" s="12" t="e">
        <f t="shared" ref="D48:N48" si="5">ABS(D47)-SUM(D44:D46)</f>
        <v>#REF!</v>
      </c>
      <c r="E48" s="12" t="e">
        <f t="shared" si="5"/>
        <v>#REF!</v>
      </c>
      <c r="F48" s="12" t="e">
        <f t="shared" si="5"/>
        <v>#REF!</v>
      </c>
      <c r="G48" s="12" t="e">
        <f t="shared" si="5"/>
        <v>#REF!</v>
      </c>
      <c r="H48" s="12" t="e">
        <f t="shared" si="5"/>
        <v>#REF!</v>
      </c>
      <c r="I48" s="12" t="e">
        <f t="shared" si="5"/>
        <v>#REF!</v>
      </c>
      <c r="J48" s="12" t="e">
        <f t="shared" si="5"/>
        <v>#REF!</v>
      </c>
      <c r="K48" s="12" t="e">
        <f t="shared" si="5"/>
        <v>#REF!</v>
      </c>
      <c r="L48" s="12" t="e">
        <f t="shared" si="5"/>
        <v>#REF!</v>
      </c>
      <c r="M48" s="12" t="e">
        <f t="shared" si="5"/>
        <v>#REF!</v>
      </c>
      <c r="N48" s="12" t="e">
        <f t="shared" si="5"/>
        <v>#REF!</v>
      </c>
    </row>
    <row r="49" spans="1:14" ht="14.25" customHeight="1" x14ac:dyDescent="0.3">
      <c r="A49" s="46"/>
      <c r="B49" s="47"/>
      <c r="C49" s="49"/>
      <c r="D49" s="49"/>
      <c r="E49" s="49"/>
      <c r="F49" s="49"/>
      <c r="G49" s="49"/>
      <c r="H49" s="49"/>
      <c r="I49" s="49"/>
      <c r="J49" s="49"/>
      <c r="K49" s="49"/>
      <c r="L49" s="49"/>
      <c r="M49" s="49"/>
      <c r="N49" s="49"/>
    </row>
    <row r="50" spans="1:14" ht="14.25" customHeight="1" x14ac:dyDescent="0.3">
      <c r="A50" s="46"/>
      <c r="B50" s="47"/>
      <c r="C50" s="49"/>
      <c r="D50" s="49"/>
      <c r="E50" s="49"/>
      <c r="F50" s="49"/>
      <c r="G50" s="49"/>
      <c r="H50" s="49"/>
      <c r="I50" s="49"/>
      <c r="J50" s="49"/>
      <c r="K50" s="49"/>
      <c r="L50" s="49"/>
      <c r="M50" s="49"/>
      <c r="N50" s="49"/>
    </row>
    <row r="51" spans="1:14" s="23" customFormat="1" ht="33" customHeight="1" x14ac:dyDescent="0.4">
      <c r="A51" s="34" t="s">
        <v>53</v>
      </c>
      <c r="B51" s="24" t="s">
        <v>181</v>
      </c>
      <c r="C51" s="25" t="s">
        <v>138</v>
      </c>
      <c r="D51" s="25" t="s">
        <v>139</v>
      </c>
      <c r="E51" s="25" t="s">
        <v>140</v>
      </c>
      <c r="F51" s="25" t="s">
        <v>141</v>
      </c>
      <c r="G51" s="25" t="s">
        <v>142</v>
      </c>
      <c r="H51" s="25" t="s">
        <v>143</v>
      </c>
      <c r="I51" s="25" t="s">
        <v>144</v>
      </c>
      <c r="J51" s="25" t="s">
        <v>145</v>
      </c>
      <c r="K51" s="25" t="s">
        <v>146</v>
      </c>
      <c r="L51" s="25" t="s">
        <v>147</v>
      </c>
      <c r="M51" s="25" t="s">
        <v>148</v>
      </c>
      <c r="N51" s="25" t="s">
        <v>149</v>
      </c>
    </row>
    <row r="52" spans="1:14" ht="14.25" customHeight="1" x14ac:dyDescent="0.3">
      <c r="A52" s="53" t="s">
        <v>198</v>
      </c>
      <c r="B52" s="53" t="s">
        <v>74</v>
      </c>
      <c r="C52" s="72" t="e">
        <f>SUMIFS('Variance Analysis'!C$9:C$24,'Variance Analysis'!$B$9:$B$24,'Variance Analysis'!$B$12,'Variance Analysis'!$A$9:$A$24,'Variance Analysis'!$A$17)</f>
        <v>#REF!</v>
      </c>
      <c r="D52" s="72" t="e">
        <f>SUMIFS('Variance Analysis'!D$9:D$24,'Variance Analysis'!$B$9:$B$24,'Variance Analysis'!$B$12,'Variance Analysis'!$A$9:$A$24,'Variance Analysis'!$A$17)</f>
        <v>#REF!</v>
      </c>
      <c r="E52" s="72" t="e">
        <f>SUMIFS('Variance Analysis'!E$9:E$24,'Variance Analysis'!$B$9:$B$24,'Variance Analysis'!$B$12,'Variance Analysis'!$A$9:$A$24,'Variance Analysis'!$A$17)</f>
        <v>#REF!</v>
      </c>
      <c r="F52" s="72" t="e">
        <f>SUMIFS('Variance Analysis'!F$9:F$24,'Variance Analysis'!$B$9:$B$24,'Variance Analysis'!$B$12,'Variance Analysis'!$A$9:$A$24,'Variance Analysis'!$A$17)</f>
        <v>#REF!</v>
      </c>
      <c r="G52" s="72" t="e">
        <f>SUMIFS('Variance Analysis'!G$9:G$24,'Variance Analysis'!$B$9:$B$24,'Variance Analysis'!$B$12,'Variance Analysis'!$A$9:$A$24,'Variance Analysis'!$A$17)</f>
        <v>#REF!</v>
      </c>
      <c r="H52" s="72" t="e">
        <f>SUMIFS('Variance Analysis'!H$9:H$24,'Variance Analysis'!$B$9:$B$24,'Variance Analysis'!$B$12,'Variance Analysis'!$A$9:$A$24,'Variance Analysis'!$A$17)</f>
        <v>#REF!</v>
      </c>
      <c r="I52" s="72" t="e">
        <f>SUMIFS('Variance Analysis'!I$9:I$24,'Variance Analysis'!$B$9:$B$24,'Variance Analysis'!$B$12,'Variance Analysis'!$A$9:$A$24,'Variance Analysis'!$A$17)</f>
        <v>#REF!</v>
      </c>
      <c r="J52" s="72" t="e">
        <f>SUMIFS('Variance Analysis'!J$9:J$24,'Variance Analysis'!$B$9:$B$24,'Variance Analysis'!$B$12,'Variance Analysis'!$A$9:$A$24,'Variance Analysis'!$A$17)</f>
        <v>#REF!</v>
      </c>
      <c r="K52" s="72" t="e">
        <f>SUMIFS('Variance Analysis'!K$9:K$24,'Variance Analysis'!$B$9:$B$24,'Variance Analysis'!$B$12,'Variance Analysis'!$A$9:$A$24,'Variance Analysis'!$A$17)</f>
        <v>#REF!</v>
      </c>
      <c r="L52" s="72" t="e">
        <f>SUMIFS('Variance Analysis'!L$9:L$24,'Variance Analysis'!$B$9:$B$24,'Variance Analysis'!$B$12,'Variance Analysis'!$A$9:$A$24,'Variance Analysis'!$A$17)</f>
        <v>#REF!</v>
      </c>
      <c r="M52" s="72" t="e">
        <f>SUMIFS('Variance Analysis'!M$9:M$24,'Variance Analysis'!$B$9:$B$24,'Variance Analysis'!$B$12,'Variance Analysis'!$A$9:$A$24,'Variance Analysis'!$A$17)</f>
        <v>#REF!</v>
      </c>
      <c r="N52" s="72" t="e">
        <f>SUMIFS('Variance Analysis'!N$9:N$24,'Variance Analysis'!$B$9:$B$24,'Variance Analysis'!$B$12,'Variance Analysis'!$A$9:$A$24,'Variance Analysis'!$A$17)</f>
        <v>#REF!</v>
      </c>
    </row>
    <row r="53" spans="1:14" ht="14.25" customHeight="1" x14ac:dyDescent="0.3">
      <c r="A53" s="53" t="s">
        <v>159</v>
      </c>
      <c r="B53" s="53" t="s">
        <v>74</v>
      </c>
      <c r="C53" s="72" t="e">
        <f>SUMIFS('Variance Analysis'!C$9:C$24,'Variance Analysis'!$B$9:$B$24,'Variance Analysis'!$B$10,'Variance Analysis'!$A$9:$A$24,'Variance Analysis'!$A$17)</f>
        <v>#REF!</v>
      </c>
      <c r="D53" s="72" t="e">
        <f>SUMIFS('Variance Analysis'!D$9:D$24,'Variance Analysis'!$B$9:$B$24,'Variance Analysis'!$B$10,'Variance Analysis'!$A$9:$A$24,'Variance Analysis'!$A$17)</f>
        <v>#REF!</v>
      </c>
      <c r="E53" s="72" t="e">
        <f>SUMIFS('Variance Analysis'!E$9:E$24,'Variance Analysis'!$B$9:$B$24,'Variance Analysis'!$B$10,'Variance Analysis'!$A$9:$A$24,'Variance Analysis'!$A$17)</f>
        <v>#REF!</v>
      </c>
      <c r="F53" s="72" t="e">
        <f>SUMIFS('Variance Analysis'!F$9:F$24,'Variance Analysis'!$B$9:$B$24,'Variance Analysis'!$B$10,'Variance Analysis'!$A$9:$A$24,'Variance Analysis'!$A$17)</f>
        <v>#REF!</v>
      </c>
      <c r="G53" s="72" t="e">
        <f>SUMIFS('Variance Analysis'!G$9:G$24,'Variance Analysis'!$B$9:$B$24,'Variance Analysis'!$B$10,'Variance Analysis'!$A$9:$A$24,'Variance Analysis'!$A$17)</f>
        <v>#REF!</v>
      </c>
      <c r="H53" s="72" t="e">
        <f>SUMIFS('Variance Analysis'!H$9:H$24,'Variance Analysis'!$B$9:$B$24,'Variance Analysis'!$B$10,'Variance Analysis'!$A$9:$A$24,'Variance Analysis'!$A$17)</f>
        <v>#REF!</v>
      </c>
      <c r="I53" s="72" t="e">
        <f>SUMIFS('Variance Analysis'!I$9:I$24,'Variance Analysis'!$B$9:$B$24,'Variance Analysis'!$B$10,'Variance Analysis'!$A$9:$A$24,'Variance Analysis'!$A$17)</f>
        <v>#REF!</v>
      </c>
      <c r="J53" s="72" t="e">
        <f>SUMIFS('Variance Analysis'!J$9:J$24,'Variance Analysis'!$B$9:$B$24,'Variance Analysis'!$B$10,'Variance Analysis'!$A$9:$A$24,'Variance Analysis'!$A$17)</f>
        <v>#REF!</v>
      </c>
      <c r="K53" s="72" t="e">
        <f>SUMIFS('Variance Analysis'!K$9:K$24,'Variance Analysis'!$B$9:$B$24,'Variance Analysis'!$B$10,'Variance Analysis'!$A$9:$A$24,'Variance Analysis'!$A$17)</f>
        <v>#REF!</v>
      </c>
      <c r="L53" s="72" t="e">
        <f>SUMIFS('Variance Analysis'!L$9:L$24,'Variance Analysis'!$B$9:$B$24,'Variance Analysis'!$B$10,'Variance Analysis'!$A$9:$A$24,'Variance Analysis'!$A$17)</f>
        <v>#REF!</v>
      </c>
      <c r="M53" s="72" t="e">
        <f>SUMIFS('Variance Analysis'!M$9:M$24,'Variance Analysis'!$B$9:$B$24,'Variance Analysis'!$B$10,'Variance Analysis'!$A$9:$A$24,'Variance Analysis'!$A$17)</f>
        <v>#REF!</v>
      </c>
      <c r="N53" s="72" t="e">
        <f>SUMIFS('Variance Analysis'!N$9:N$24,'Variance Analysis'!$B$9:$B$24,'Variance Analysis'!$B$10,'Variance Analysis'!$A$9:$A$24,'Variance Analysis'!$A$17)</f>
        <v>#REF!</v>
      </c>
    </row>
    <row r="54" spans="1:14" ht="14.25" customHeight="1" x14ac:dyDescent="0.3">
      <c r="A54" s="53" t="s">
        <v>160</v>
      </c>
      <c r="B54" s="53" t="s">
        <v>74</v>
      </c>
      <c r="C54" s="72" t="e">
        <f>SUMIFS('Variance Analysis'!C$9:C$24,'Variance Analysis'!$B$9:$B$24,'Variance Analysis'!$B$11,'Variance Analysis'!$A$9:$A$24,'Variance Analysis'!$A$17)</f>
        <v>#REF!</v>
      </c>
      <c r="D54" s="72" t="e">
        <f>SUMIFS('Variance Analysis'!D$9:D$24,'Variance Analysis'!$B$9:$B$24,'Variance Analysis'!$B$11,'Variance Analysis'!$A$9:$A$24,'Variance Analysis'!$A$17)</f>
        <v>#REF!</v>
      </c>
      <c r="E54" s="72" t="e">
        <f>SUMIFS('Variance Analysis'!E$9:E$24,'Variance Analysis'!$B$9:$B$24,'Variance Analysis'!$B$11,'Variance Analysis'!$A$9:$A$24,'Variance Analysis'!$A$17)</f>
        <v>#REF!</v>
      </c>
      <c r="F54" s="72" t="e">
        <f>SUMIFS('Variance Analysis'!F$9:F$24,'Variance Analysis'!$B$9:$B$24,'Variance Analysis'!$B$11,'Variance Analysis'!$A$9:$A$24,'Variance Analysis'!$A$17)</f>
        <v>#REF!</v>
      </c>
      <c r="G54" s="72" t="e">
        <f>SUMIFS('Variance Analysis'!G$9:G$24,'Variance Analysis'!$B$9:$B$24,'Variance Analysis'!$B$11,'Variance Analysis'!$A$9:$A$24,'Variance Analysis'!$A$17)</f>
        <v>#REF!</v>
      </c>
      <c r="H54" s="72" t="e">
        <f>SUMIFS('Variance Analysis'!H$9:H$24,'Variance Analysis'!$B$9:$B$24,'Variance Analysis'!$B$11,'Variance Analysis'!$A$9:$A$24,'Variance Analysis'!$A$17)</f>
        <v>#REF!</v>
      </c>
      <c r="I54" s="72" t="e">
        <f>SUMIFS('Variance Analysis'!I$9:I$24,'Variance Analysis'!$B$9:$B$24,'Variance Analysis'!$B$11,'Variance Analysis'!$A$9:$A$24,'Variance Analysis'!$A$17)</f>
        <v>#REF!</v>
      </c>
      <c r="J54" s="72" t="e">
        <f>SUMIFS('Variance Analysis'!J$9:J$24,'Variance Analysis'!$B$9:$B$24,'Variance Analysis'!$B$11,'Variance Analysis'!$A$9:$A$24,'Variance Analysis'!$A$17)</f>
        <v>#REF!</v>
      </c>
      <c r="K54" s="72" t="e">
        <f>SUMIFS('Variance Analysis'!K$9:K$24,'Variance Analysis'!$B$9:$B$24,'Variance Analysis'!$B$11,'Variance Analysis'!$A$9:$A$24,'Variance Analysis'!$A$17)</f>
        <v>#REF!</v>
      </c>
      <c r="L54" s="72" t="e">
        <f>SUMIFS('Variance Analysis'!L$9:L$24,'Variance Analysis'!$B$9:$B$24,'Variance Analysis'!$B$11,'Variance Analysis'!$A$9:$A$24,'Variance Analysis'!$A$17)</f>
        <v>#REF!</v>
      </c>
      <c r="M54" s="72" t="e">
        <f>SUMIFS('Variance Analysis'!M$9:M$24,'Variance Analysis'!$B$9:$B$24,'Variance Analysis'!$B$11,'Variance Analysis'!$A$9:$A$24,'Variance Analysis'!$A$17)</f>
        <v>#REF!</v>
      </c>
      <c r="N54" s="72" t="e">
        <f>SUMIFS('Variance Analysis'!N$9:N$24,'Variance Analysis'!$B$9:$B$24,'Variance Analysis'!$B$11,'Variance Analysis'!$A$9:$A$24,'Variance Analysis'!$A$17)</f>
        <v>#REF!</v>
      </c>
    </row>
    <row r="55" spans="1:14" ht="14.25" customHeight="1" thickBot="1" x14ac:dyDescent="0.35">
      <c r="A55" s="53" t="s">
        <v>95</v>
      </c>
      <c r="B55" s="53" t="s">
        <v>74</v>
      </c>
      <c r="C55" s="72" t="e">
        <f>SUMIFS('Variance Analysis'!C$9:C$24,'Variance Analysis'!$B$9:$B$24,'Variance Analysis'!$B$9,'Variance Analysis'!$A$9:$A$24,'Variance Analysis'!$A$17)</f>
        <v>#REF!</v>
      </c>
      <c r="D55" s="72" t="e">
        <f>SUMIFS('Variance Analysis'!D$9:D$24,'Variance Analysis'!$B$9:$B$24,'Variance Analysis'!$B$9,'Variance Analysis'!$A$9:$A$24,'Variance Analysis'!$A$17)</f>
        <v>#REF!</v>
      </c>
      <c r="E55" s="72" t="e">
        <f>SUMIFS('Variance Analysis'!E$9:E$24,'Variance Analysis'!$B$9:$B$24,'Variance Analysis'!$B$9,'Variance Analysis'!$A$9:$A$24,'Variance Analysis'!$A$17)</f>
        <v>#REF!</v>
      </c>
      <c r="F55" s="72" t="e">
        <f>SUMIFS('Variance Analysis'!F$9:F$24,'Variance Analysis'!$B$9:$B$24,'Variance Analysis'!$B$9,'Variance Analysis'!$A$9:$A$24,'Variance Analysis'!$A$17)</f>
        <v>#REF!</v>
      </c>
      <c r="G55" s="72" t="e">
        <f>SUMIFS('Variance Analysis'!G$9:G$24,'Variance Analysis'!$B$9:$B$24,'Variance Analysis'!$B$9,'Variance Analysis'!$A$9:$A$24,'Variance Analysis'!$A$17)</f>
        <v>#REF!</v>
      </c>
      <c r="H55" s="72" t="e">
        <f>SUMIFS('Variance Analysis'!H$9:H$24,'Variance Analysis'!$B$9:$B$24,'Variance Analysis'!$B$9,'Variance Analysis'!$A$9:$A$24,'Variance Analysis'!$A$17)</f>
        <v>#REF!</v>
      </c>
      <c r="I55" s="72" t="e">
        <f>SUMIFS('Variance Analysis'!I$9:I$24,'Variance Analysis'!$B$9:$B$24,'Variance Analysis'!$B$9,'Variance Analysis'!$A$9:$A$24,'Variance Analysis'!$A$17)</f>
        <v>#REF!</v>
      </c>
      <c r="J55" s="72" t="e">
        <f>SUMIFS('Variance Analysis'!J$9:J$24,'Variance Analysis'!$B$9:$B$24,'Variance Analysis'!$B$9,'Variance Analysis'!$A$9:$A$24,'Variance Analysis'!$A$17)</f>
        <v>#REF!</v>
      </c>
      <c r="K55" s="72" t="e">
        <f>SUMIFS('Variance Analysis'!K$9:K$24,'Variance Analysis'!$B$9:$B$24,'Variance Analysis'!$B$9,'Variance Analysis'!$A$9:$A$24,'Variance Analysis'!$A$17)</f>
        <v>#REF!</v>
      </c>
      <c r="L55" s="72" t="e">
        <f>SUMIFS('Variance Analysis'!L$9:L$24,'Variance Analysis'!$B$9:$B$24,'Variance Analysis'!$B$9,'Variance Analysis'!$A$9:$A$24,'Variance Analysis'!$A$17)</f>
        <v>#REF!</v>
      </c>
      <c r="M55" s="72" t="e">
        <f>SUMIFS('Variance Analysis'!M$9:M$24,'Variance Analysis'!$B$9:$B$24,'Variance Analysis'!$B$9,'Variance Analysis'!$A$9:$A$24,'Variance Analysis'!$A$17)</f>
        <v>#REF!</v>
      </c>
      <c r="N55" s="72" t="e">
        <f>SUMIFS('Variance Analysis'!N$9:N$24,'Variance Analysis'!$B$9:$B$24,'Variance Analysis'!$B$9,'Variance Analysis'!$A$9:$A$24,'Variance Analysis'!$A$17)</f>
        <v>#REF!</v>
      </c>
    </row>
    <row r="56" spans="1:14" ht="14.25" customHeight="1" thickTop="1" thickBot="1" x14ac:dyDescent="0.35">
      <c r="A56" s="9" t="s">
        <v>130</v>
      </c>
      <c r="B56" s="10" t="s">
        <v>74</v>
      </c>
      <c r="C56" s="12" t="e">
        <f>ABS(C55)-SUM(C52:C54)</f>
        <v>#REF!</v>
      </c>
      <c r="D56" s="12" t="e">
        <f t="shared" ref="D56:N56" si="6">ABS(D55)-SUM(D52:D54)</f>
        <v>#REF!</v>
      </c>
      <c r="E56" s="12" t="e">
        <f t="shared" si="6"/>
        <v>#REF!</v>
      </c>
      <c r="F56" s="12" t="e">
        <f t="shared" si="6"/>
        <v>#REF!</v>
      </c>
      <c r="G56" s="12" t="e">
        <f t="shared" si="6"/>
        <v>#REF!</v>
      </c>
      <c r="H56" s="12" t="e">
        <f t="shared" si="6"/>
        <v>#REF!</v>
      </c>
      <c r="I56" s="12" t="e">
        <f t="shared" si="6"/>
        <v>#REF!</v>
      </c>
      <c r="J56" s="12" t="e">
        <f t="shared" si="6"/>
        <v>#REF!</v>
      </c>
      <c r="K56" s="12" t="e">
        <f t="shared" si="6"/>
        <v>#REF!</v>
      </c>
      <c r="L56" s="12" t="e">
        <f t="shared" si="6"/>
        <v>#REF!</v>
      </c>
      <c r="M56" s="12" t="e">
        <f t="shared" si="6"/>
        <v>#REF!</v>
      </c>
      <c r="N56" s="12" t="e">
        <f t="shared" si="6"/>
        <v>#REF!</v>
      </c>
    </row>
    <row r="57" spans="1:14" ht="14.25" customHeight="1" x14ac:dyDescent="0.3">
      <c r="A57" s="46"/>
      <c r="B57" s="47"/>
      <c r="C57" s="49"/>
      <c r="D57" s="49"/>
      <c r="E57" s="49"/>
      <c r="F57" s="49"/>
      <c r="G57" s="49"/>
      <c r="H57" s="49"/>
      <c r="I57" s="49"/>
      <c r="J57" s="49"/>
      <c r="K57" s="49"/>
      <c r="L57" s="49"/>
      <c r="M57" s="49"/>
      <c r="N57" s="49"/>
    </row>
    <row r="58" spans="1:14" s="23" customFormat="1" ht="33" customHeight="1" x14ac:dyDescent="0.4">
      <c r="A58" s="34" t="s">
        <v>201</v>
      </c>
      <c r="B58" s="24" t="s">
        <v>181</v>
      </c>
      <c r="C58" s="25" t="s">
        <v>138</v>
      </c>
      <c r="D58" s="25" t="s">
        <v>139</v>
      </c>
      <c r="E58" s="25" t="s">
        <v>140</v>
      </c>
      <c r="F58" s="25" t="s">
        <v>141</v>
      </c>
      <c r="G58" s="25" t="s">
        <v>142</v>
      </c>
      <c r="H58" s="25" t="s">
        <v>143</v>
      </c>
      <c r="I58" s="25" t="s">
        <v>144</v>
      </c>
      <c r="J58" s="25" t="s">
        <v>145</v>
      </c>
      <c r="K58" s="25" t="s">
        <v>146</v>
      </c>
      <c r="L58" s="25" t="s">
        <v>147</v>
      </c>
      <c r="M58" s="25" t="s">
        <v>148</v>
      </c>
      <c r="N58" s="25" t="s">
        <v>149</v>
      </c>
    </row>
    <row r="59" spans="1:14" ht="14.25" customHeight="1" x14ac:dyDescent="0.3">
      <c r="A59" s="53" t="s">
        <v>198</v>
      </c>
      <c r="B59" s="53" t="s">
        <v>74</v>
      </c>
      <c r="C59" s="72" t="e">
        <f>SUMIFS('Variance Analysis'!C$9:C$24,'Variance Analysis'!$B$9:$B$24,'Variance Analysis'!$B$12,'Variance Analysis'!$A$9:$A$24,'Variance Analysis'!$A$21)</f>
        <v>#REF!</v>
      </c>
      <c r="D59" s="72" t="e">
        <f>SUMIFS('Variance Analysis'!D$9:D$24,'Variance Analysis'!$B$9:$B$24,'Variance Analysis'!$B$12,'Variance Analysis'!$A$9:$A$24,'Variance Analysis'!$A$21)</f>
        <v>#REF!</v>
      </c>
      <c r="E59" s="72" t="e">
        <f>SUMIFS('Variance Analysis'!E$9:E$24,'Variance Analysis'!$B$9:$B$24,'Variance Analysis'!$B$12,'Variance Analysis'!$A$9:$A$24,'Variance Analysis'!$A$21)</f>
        <v>#REF!</v>
      </c>
      <c r="F59" s="72" t="e">
        <f>SUMIFS('Variance Analysis'!F$9:F$24,'Variance Analysis'!$B$9:$B$24,'Variance Analysis'!$B$12,'Variance Analysis'!$A$9:$A$24,'Variance Analysis'!$A$21)</f>
        <v>#REF!</v>
      </c>
      <c r="G59" s="72" t="e">
        <f>SUMIFS('Variance Analysis'!G$9:G$24,'Variance Analysis'!$B$9:$B$24,'Variance Analysis'!$B$12,'Variance Analysis'!$A$9:$A$24,'Variance Analysis'!$A$21)</f>
        <v>#REF!</v>
      </c>
      <c r="H59" s="72" t="e">
        <f>SUMIFS('Variance Analysis'!H$9:H$24,'Variance Analysis'!$B$9:$B$24,'Variance Analysis'!$B$12,'Variance Analysis'!$A$9:$A$24,'Variance Analysis'!$A$21)</f>
        <v>#REF!</v>
      </c>
      <c r="I59" s="72" t="e">
        <f>SUMIFS('Variance Analysis'!I$9:I$24,'Variance Analysis'!$B$9:$B$24,'Variance Analysis'!$B$12,'Variance Analysis'!$A$9:$A$24,'Variance Analysis'!$A$21)</f>
        <v>#REF!</v>
      </c>
      <c r="J59" s="72" t="e">
        <f>SUMIFS('Variance Analysis'!J$9:J$24,'Variance Analysis'!$B$9:$B$24,'Variance Analysis'!$B$12,'Variance Analysis'!$A$9:$A$24,'Variance Analysis'!$A$21)</f>
        <v>#REF!</v>
      </c>
      <c r="K59" s="72" t="e">
        <f>SUMIFS('Variance Analysis'!K$9:K$24,'Variance Analysis'!$B$9:$B$24,'Variance Analysis'!$B$12,'Variance Analysis'!$A$9:$A$24,'Variance Analysis'!$A$21)</f>
        <v>#REF!</v>
      </c>
      <c r="L59" s="72" t="e">
        <f>SUMIFS('Variance Analysis'!L$9:L$24,'Variance Analysis'!$B$9:$B$24,'Variance Analysis'!$B$12,'Variance Analysis'!$A$9:$A$24,'Variance Analysis'!$A$21)</f>
        <v>#REF!</v>
      </c>
      <c r="M59" s="72" t="e">
        <f>SUMIFS('Variance Analysis'!M$9:M$24,'Variance Analysis'!$B$9:$B$24,'Variance Analysis'!$B$12,'Variance Analysis'!$A$9:$A$24,'Variance Analysis'!$A$21)</f>
        <v>#REF!</v>
      </c>
      <c r="N59" s="72" t="e">
        <f>SUMIFS('Variance Analysis'!N$9:N$24,'Variance Analysis'!$B$9:$B$24,'Variance Analysis'!$B$12,'Variance Analysis'!$A$9:$A$24,'Variance Analysis'!$A$21)</f>
        <v>#REF!</v>
      </c>
    </row>
    <row r="60" spans="1:14" ht="14.25" customHeight="1" x14ac:dyDescent="0.3">
      <c r="A60" s="53" t="s">
        <v>159</v>
      </c>
      <c r="B60" s="53" t="s">
        <v>74</v>
      </c>
      <c r="C60" s="72" t="e">
        <f>SUMIFS('Variance Analysis'!C$9:C$24,'Variance Analysis'!$B$9:$B$24,'Variance Analysis'!$B$10,'Variance Analysis'!$A$9:$A$24,'Variance Analysis'!$A$21)</f>
        <v>#REF!</v>
      </c>
      <c r="D60" s="72" t="e">
        <f>SUMIFS('Variance Analysis'!D$9:D$24,'Variance Analysis'!$B$9:$B$24,'Variance Analysis'!$B$10,'Variance Analysis'!$A$9:$A$24,'Variance Analysis'!$A$21)</f>
        <v>#REF!</v>
      </c>
      <c r="E60" s="72" t="e">
        <f>SUMIFS('Variance Analysis'!E$9:E$24,'Variance Analysis'!$B$9:$B$24,'Variance Analysis'!$B$10,'Variance Analysis'!$A$9:$A$24,'Variance Analysis'!$A$21)</f>
        <v>#REF!</v>
      </c>
      <c r="F60" s="72" t="e">
        <f>SUMIFS('Variance Analysis'!F$9:F$24,'Variance Analysis'!$B$9:$B$24,'Variance Analysis'!$B$10,'Variance Analysis'!$A$9:$A$24,'Variance Analysis'!$A$21)</f>
        <v>#REF!</v>
      </c>
      <c r="G60" s="72" t="e">
        <f>SUMIFS('Variance Analysis'!G$9:G$24,'Variance Analysis'!$B$9:$B$24,'Variance Analysis'!$B$10,'Variance Analysis'!$A$9:$A$24,'Variance Analysis'!$A$21)</f>
        <v>#REF!</v>
      </c>
      <c r="H60" s="72" t="e">
        <f>SUMIFS('Variance Analysis'!H$9:H$24,'Variance Analysis'!$B$9:$B$24,'Variance Analysis'!$B$10,'Variance Analysis'!$A$9:$A$24,'Variance Analysis'!$A$21)</f>
        <v>#REF!</v>
      </c>
      <c r="I60" s="72" t="e">
        <f>SUMIFS('Variance Analysis'!I$9:I$24,'Variance Analysis'!$B$9:$B$24,'Variance Analysis'!$B$10,'Variance Analysis'!$A$9:$A$24,'Variance Analysis'!$A$21)</f>
        <v>#REF!</v>
      </c>
      <c r="J60" s="72" t="e">
        <f>SUMIFS('Variance Analysis'!J$9:J$24,'Variance Analysis'!$B$9:$B$24,'Variance Analysis'!$B$10,'Variance Analysis'!$A$9:$A$24,'Variance Analysis'!$A$21)</f>
        <v>#REF!</v>
      </c>
      <c r="K60" s="72" t="e">
        <f>SUMIFS('Variance Analysis'!K$9:K$24,'Variance Analysis'!$B$9:$B$24,'Variance Analysis'!$B$10,'Variance Analysis'!$A$9:$A$24,'Variance Analysis'!$A$21)</f>
        <v>#REF!</v>
      </c>
      <c r="L60" s="72" t="e">
        <f>SUMIFS('Variance Analysis'!L$9:L$24,'Variance Analysis'!$B$9:$B$24,'Variance Analysis'!$B$10,'Variance Analysis'!$A$9:$A$24,'Variance Analysis'!$A$21)</f>
        <v>#REF!</v>
      </c>
      <c r="M60" s="72" t="e">
        <f>SUMIFS('Variance Analysis'!M$9:M$24,'Variance Analysis'!$B$9:$B$24,'Variance Analysis'!$B$10,'Variance Analysis'!$A$9:$A$24,'Variance Analysis'!$A$21)</f>
        <v>#REF!</v>
      </c>
      <c r="N60" s="72" t="e">
        <f>SUMIFS('Variance Analysis'!N$9:N$24,'Variance Analysis'!$B$9:$B$24,'Variance Analysis'!$B$10,'Variance Analysis'!$A$9:$A$24,'Variance Analysis'!$A$21)</f>
        <v>#REF!</v>
      </c>
    </row>
    <row r="61" spans="1:14" ht="14.25" customHeight="1" x14ac:dyDescent="0.3">
      <c r="A61" s="53" t="s">
        <v>160</v>
      </c>
      <c r="B61" s="53" t="s">
        <v>74</v>
      </c>
      <c r="C61" s="72" t="e">
        <f>SUMIFS('Variance Analysis'!C$9:C$24,'Variance Analysis'!$B$9:$B$24,'Variance Analysis'!$B$11,'Variance Analysis'!$A$9:$A$24,'Variance Analysis'!$A$21)</f>
        <v>#REF!</v>
      </c>
      <c r="D61" s="72" t="e">
        <f>SUMIFS('Variance Analysis'!D$9:D$24,'Variance Analysis'!$B$9:$B$24,'Variance Analysis'!$B$11,'Variance Analysis'!$A$9:$A$24,'Variance Analysis'!$A$21)</f>
        <v>#REF!</v>
      </c>
      <c r="E61" s="72" t="e">
        <f>SUMIFS('Variance Analysis'!E$9:E$24,'Variance Analysis'!$B$9:$B$24,'Variance Analysis'!$B$11,'Variance Analysis'!$A$9:$A$24,'Variance Analysis'!$A$21)</f>
        <v>#REF!</v>
      </c>
      <c r="F61" s="72" t="e">
        <f>SUMIFS('Variance Analysis'!F$9:F$24,'Variance Analysis'!$B$9:$B$24,'Variance Analysis'!$B$11,'Variance Analysis'!$A$9:$A$24,'Variance Analysis'!$A$21)</f>
        <v>#REF!</v>
      </c>
      <c r="G61" s="72" t="e">
        <f>SUMIFS('Variance Analysis'!G$9:G$24,'Variance Analysis'!$B$9:$B$24,'Variance Analysis'!$B$11,'Variance Analysis'!$A$9:$A$24,'Variance Analysis'!$A$21)</f>
        <v>#REF!</v>
      </c>
      <c r="H61" s="72" t="e">
        <f>SUMIFS('Variance Analysis'!H$9:H$24,'Variance Analysis'!$B$9:$B$24,'Variance Analysis'!$B$11,'Variance Analysis'!$A$9:$A$24,'Variance Analysis'!$A$21)</f>
        <v>#REF!</v>
      </c>
      <c r="I61" s="72" t="e">
        <f>SUMIFS('Variance Analysis'!I$9:I$24,'Variance Analysis'!$B$9:$B$24,'Variance Analysis'!$B$11,'Variance Analysis'!$A$9:$A$24,'Variance Analysis'!$A$21)</f>
        <v>#REF!</v>
      </c>
      <c r="J61" s="72" t="e">
        <f>SUMIFS('Variance Analysis'!J$9:J$24,'Variance Analysis'!$B$9:$B$24,'Variance Analysis'!$B$11,'Variance Analysis'!$A$9:$A$24,'Variance Analysis'!$A$21)</f>
        <v>#REF!</v>
      </c>
      <c r="K61" s="72" t="e">
        <f>SUMIFS('Variance Analysis'!K$9:K$24,'Variance Analysis'!$B$9:$B$24,'Variance Analysis'!$B$11,'Variance Analysis'!$A$9:$A$24,'Variance Analysis'!$A$21)</f>
        <v>#REF!</v>
      </c>
      <c r="L61" s="72" t="e">
        <f>SUMIFS('Variance Analysis'!L$9:L$24,'Variance Analysis'!$B$9:$B$24,'Variance Analysis'!$B$11,'Variance Analysis'!$A$9:$A$24,'Variance Analysis'!$A$21)</f>
        <v>#REF!</v>
      </c>
      <c r="M61" s="72" t="e">
        <f>SUMIFS('Variance Analysis'!M$9:M$24,'Variance Analysis'!$B$9:$B$24,'Variance Analysis'!$B$11,'Variance Analysis'!$A$9:$A$24,'Variance Analysis'!$A$21)</f>
        <v>#REF!</v>
      </c>
      <c r="N61" s="72" t="e">
        <f>SUMIFS('Variance Analysis'!N$9:N$24,'Variance Analysis'!$B$9:$B$24,'Variance Analysis'!$B$11,'Variance Analysis'!$A$9:$A$24,'Variance Analysis'!$A$21)</f>
        <v>#REF!</v>
      </c>
    </row>
    <row r="62" spans="1:14" ht="14.25" customHeight="1" thickBot="1" x14ac:dyDescent="0.35">
      <c r="A62" s="53" t="s">
        <v>95</v>
      </c>
      <c r="B62" s="53" t="s">
        <v>74</v>
      </c>
      <c r="C62" s="72" t="e">
        <f>SUMIFS('Variance Analysis'!C$9:C$24,'Variance Analysis'!$B$9:$B$24,'Variance Analysis'!$B$9,'Variance Analysis'!$A$9:$A$24,'Variance Analysis'!$A$21)</f>
        <v>#REF!</v>
      </c>
      <c r="D62" s="72" t="e">
        <f>SUMIFS('Variance Analysis'!D$9:D$24,'Variance Analysis'!$B$9:$B$24,'Variance Analysis'!$B$9,'Variance Analysis'!$A$9:$A$24,'Variance Analysis'!$A$21)</f>
        <v>#REF!</v>
      </c>
      <c r="E62" s="72" t="e">
        <f>SUMIFS('Variance Analysis'!E$9:E$24,'Variance Analysis'!$B$9:$B$24,'Variance Analysis'!$B$9,'Variance Analysis'!$A$9:$A$24,'Variance Analysis'!$A$21)</f>
        <v>#REF!</v>
      </c>
      <c r="F62" s="72" t="e">
        <f>SUMIFS('Variance Analysis'!F$9:F$24,'Variance Analysis'!$B$9:$B$24,'Variance Analysis'!$B$9,'Variance Analysis'!$A$9:$A$24,'Variance Analysis'!$A$21)</f>
        <v>#REF!</v>
      </c>
      <c r="G62" s="72" t="e">
        <f>SUMIFS('Variance Analysis'!G$9:G$24,'Variance Analysis'!$B$9:$B$24,'Variance Analysis'!$B$9,'Variance Analysis'!$A$9:$A$24,'Variance Analysis'!$A$21)</f>
        <v>#REF!</v>
      </c>
      <c r="H62" s="72" t="e">
        <f>SUMIFS('Variance Analysis'!H$9:H$24,'Variance Analysis'!$B$9:$B$24,'Variance Analysis'!$B$9,'Variance Analysis'!$A$9:$A$24,'Variance Analysis'!$A$21)</f>
        <v>#REF!</v>
      </c>
      <c r="I62" s="72" t="e">
        <f>SUMIFS('Variance Analysis'!I$9:I$24,'Variance Analysis'!$B$9:$B$24,'Variance Analysis'!$B$9,'Variance Analysis'!$A$9:$A$24,'Variance Analysis'!$A$21)</f>
        <v>#REF!</v>
      </c>
      <c r="J62" s="72" t="e">
        <f>SUMIFS('Variance Analysis'!J$9:J$24,'Variance Analysis'!$B$9:$B$24,'Variance Analysis'!$B$9,'Variance Analysis'!$A$9:$A$24,'Variance Analysis'!$A$21)</f>
        <v>#REF!</v>
      </c>
      <c r="K62" s="72" t="e">
        <f>SUMIFS('Variance Analysis'!K$9:K$24,'Variance Analysis'!$B$9:$B$24,'Variance Analysis'!$B$9,'Variance Analysis'!$A$9:$A$24,'Variance Analysis'!$A$21)</f>
        <v>#REF!</v>
      </c>
      <c r="L62" s="72" t="e">
        <f>SUMIFS('Variance Analysis'!L$9:L$24,'Variance Analysis'!$B$9:$B$24,'Variance Analysis'!$B$9,'Variance Analysis'!$A$9:$A$24,'Variance Analysis'!$A$21)</f>
        <v>#REF!</v>
      </c>
      <c r="M62" s="72" t="e">
        <f>SUMIFS('Variance Analysis'!M$9:M$24,'Variance Analysis'!$B$9:$B$24,'Variance Analysis'!$B$9,'Variance Analysis'!$A$9:$A$24,'Variance Analysis'!$A$21)</f>
        <v>#REF!</v>
      </c>
      <c r="N62" s="72" t="e">
        <f>SUMIFS('Variance Analysis'!N$9:N$24,'Variance Analysis'!$B$9:$B$24,'Variance Analysis'!$B$9,'Variance Analysis'!$A$9:$A$24,'Variance Analysis'!$A$21)</f>
        <v>#REF!</v>
      </c>
    </row>
    <row r="63" spans="1:14" ht="14.25" customHeight="1" thickTop="1" thickBot="1" x14ac:dyDescent="0.35">
      <c r="A63" s="9" t="s">
        <v>130</v>
      </c>
      <c r="B63" s="10" t="s">
        <v>74</v>
      </c>
      <c r="C63" s="12" t="e">
        <f>ABS(C62)-SUM(C59:C61)</f>
        <v>#REF!</v>
      </c>
      <c r="D63" s="12" t="e">
        <f t="shared" ref="D63:N63" si="7">ABS(D62)-SUM(D59:D61)</f>
        <v>#REF!</v>
      </c>
      <c r="E63" s="12" t="e">
        <f t="shared" si="7"/>
        <v>#REF!</v>
      </c>
      <c r="F63" s="12" t="e">
        <f t="shared" si="7"/>
        <v>#REF!</v>
      </c>
      <c r="G63" s="12" t="e">
        <f t="shared" si="7"/>
        <v>#REF!</v>
      </c>
      <c r="H63" s="12" t="e">
        <f t="shared" si="7"/>
        <v>#REF!</v>
      </c>
      <c r="I63" s="12" t="e">
        <f t="shared" si="7"/>
        <v>#REF!</v>
      </c>
      <c r="J63" s="12" t="e">
        <f t="shared" si="7"/>
        <v>#REF!</v>
      </c>
      <c r="K63" s="12" t="e">
        <f t="shared" si="7"/>
        <v>#REF!</v>
      </c>
      <c r="L63" s="12" t="e">
        <f t="shared" si="7"/>
        <v>#REF!</v>
      </c>
      <c r="M63" s="12" t="e">
        <f t="shared" si="7"/>
        <v>#REF!</v>
      </c>
      <c r="N63" s="12" t="e">
        <f t="shared" si="7"/>
        <v>#REF!</v>
      </c>
    </row>
    <row r="64" spans="1:14" ht="14.25" customHeight="1" x14ac:dyDescent="0.3">
      <c r="A64" s="46"/>
      <c r="B64" s="47"/>
      <c r="C64" s="49"/>
      <c r="D64" s="49"/>
      <c r="E64" s="49"/>
      <c r="F64" s="49"/>
      <c r="G64" s="49"/>
      <c r="H64" s="49"/>
      <c r="I64" s="49"/>
      <c r="J64" s="49"/>
      <c r="K64" s="49"/>
      <c r="L64" s="49"/>
      <c r="M64" s="49"/>
      <c r="N64" s="49"/>
    </row>
    <row r="65" spans="1:14" s="35" customFormat="1" ht="40.200000000000003" customHeight="1" x14ac:dyDescent="0.4">
      <c r="A65" s="61" t="s">
        <v>203</v>
      </c>
      <c r="B65" s="62"/>
      <c r="C65" s="63"/>
      <c r="D65" s="63"/>
      <c r="E65" s="63"/>
      <c r="F65" s="63"/>
      <c r="G65" s="63"/>
      <c r="H65" s="63"/>
      <c r="I65" s="63"/>
      <c r="J65" s="63"/>
      <c r="K65" s="63"/>
      <c r="L65" s="63"/>
      <c r="M65" s="63"/>
      <c r="N65" s="63"/>
    </row>
    <row r="66" spans="1:14" ht="14.25" customHeight="1" x14ac:dyDescent="0.3">
      <c r="A66" s="46" t="s">
        <v>204</v>
      </c>
      <c r="B66" s="47"/>
      <c r="C66" s="49"/>
      <c r="D66" s="49"/>
      <c r="E66" s="49"/>
      <c r="F66" s="49"/>
      <c r="G66" s="49"/>
      <c r="H66" s="49"/>
      <c r="I66" s="49"/>
      <c r="J66" s="49"/>
      <c r="K66" s="49"/>
      <c r="L66" s="49"/>
      <c r="M66" s="49"/>
      <c r="N66" s="49"/>
    </row>
    <row r="67" spans="1:14" ht="14.25" customHeight="1" x14ac:dyDescent="0.3">
      <c r="A67" s="46" t="s">
        <v>205</v>
      </c>
      <c r="B67" s="47"/>
      <c r="C67" s="49"/>
      <c r="D67" s="49"/>
      <c r="E67" s="49"/>
      <c r="F67" s="49"/>
      <c r="G67" s="49"/>
      <c r="H67" s="49"/>
      <c r="I67" s="49"/>
      <c r="J67" s="49"/>
      <c r="K67" s="49"/>
      <c r="L67" s="49"/>
      <c r="M67" s="49"/>
      <c r="N67" s="49"/>
    </row>
    <row r="68" spans="1:14" ht="14.25" customHeight="1" x14ac:dyDescent="0.3">
      <c r="A68" s="46" t="s">
        <v>206</v>
      </c>
      <c r="B68" s="47"/>
      <c r="C68" s="49"/>
      <c r="D68" s="49"/>
      <c r="E68" s="49"/>
      <c r="F68" s="49"/>
      <c r="G68" s="49"/>
      <c r="H68" s="49"/>
      <c r="I68" s="49"/>
      <c r="J68" s="49"/>
      <c r="K68" s="49"/>
      <c r="L68" s="49"/>
      <c r="M68" s="49"/>
      <c r="N68" s="49"/>
    </row>
    <row r="69" spans="1:14" ht="14.25" customHeight="1" x14ac:dyDescent="0.3">
      <c r="A69" s="46"/>
      <c r="B69" s="47"/>
      <c r="C69" s="49"/>
      <c r="D69" s="49"/>
      <c r="E69" s="49"/>
      <c r="F69" s="49"/>
      <c r="G69" s="49"/>
      <c r="H69" s="49"/>
      <c r="I69" s="49"/>
      <c r="J69" s="49"/>
      <c r="K69" s="49"/>
      <c r="L69" s="49"/>
      <c r="M69" s="49"/>
      <c r="N69" s="49"/>
    </row>
    <row r="70" spans="1:14" ht="14.25" customHeight="1" x14ac:dyDescent="0.3"/>
    <row r="71" spans="1:14" ht="14.25" customHeight="1" x14ac:dyDescent="0.3"/>
    <row r="72" spans="1:14" ht="14.25" customHeight="1" x14ac:dyDescent="0.3"/>
    <row r="73" spans="1:14" ht="14.25" customHeight="1" x14ac:dyDescent="0.3"/>
    <row r="74" spans="1:14" ht="14.25" customHeight="1" x14ac:dyDescent="0.3"/>
    <row r="75" spans="1:14" ht="14.25" customHeight="1" x14ac:dyDescent="0.3"/>
    <row r="76" spans="1:14" ht="14.25" customHeight="1" x14ac:dyDescent="0.3"/>
    <row r="77" spans="1:14" ht="14.25" customHeight="1" x14ac:dyDescent="0.3"/>
    <row r="78" spans="1:14" ht="14.25" customHeight="1" x14ac:dyDescent="0.3"/>
    <row r="79" spans="1:14" ht="14.25" customHeight="1" x14ac:dyDescent="0.3"/>
    <row r="80" spans="1:14"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row r="1024" ht="14.25" customHeight="1" x14ac:dyDescent="0.3"/>
    <row r="1025" ht="14.25" customHeight="1" x14ac:dyDescent="0.3"/>
    <row r="1026" ht="14.25" customHeight="1" x14ac:dyDescent="0.3"/>
    <row r="1027" ht="14.25" customHeight="1" x14ac:dyDescent="0.3"/>
    <row r="1028" ht="14.25" customHeight="1" x14ac:dyDescent="0.3"/>
    <row r="1029" ht="14.25" customHeight="1" x14ac:dyDescent="0.3"/>
    <row r="1030" ht="14.25" customHeight="1" x14ac:dyDescent="0.3"/>
    <row r="1031" ht="14.25" customHeight="1" x14ac:dyDescent="0.3"/>
    <row r="1032" ht="14.25" customHeight="1" x14ac:dyDescent="0.3"/>
    <row r="1033" ht="14.25" customHeight="1" x14ac:dyDescent="0.3"/>
    <row r="1034" ht="14.25" customHeight="1" x14ac:dyDescent="0.3"/>
    <row r="1035" ht="14.25" customHeight="1" x14ac:dyDescent="0.3"/>
    <row r="1036" ht="14.25" customHeight="1" x14ac:dyDescent="0.3"/>
    <row r="1037" ht="14.25" customHeight="1" x14ac:dyDescent="0.3"/>
    <row r="1038" ht="14.25" customHeight="1" x14ac:dyDescent="0.3"/>
    <row r="1039" ht="14.25" customHeight="1" x14ac:dyDescent="0.3"/>
    <row r="1040" ht="14.25" customHeight="1" x14ac:dyDescent="0.3"/>
    <row r="1041" ht="14.25" customHeight="1" x14ac:dyDescent="0.3"/>
    <row r="1042" ht="14.25" customHeight="1" x14ac:dyDescent="0.3"/>
    <row r="1043" ht="14.25" customHeight="1" x14ac:dyDescent="0.3"/>
    <row r="1044" ht="14.25" customHeight="1" x14ac:dyDescent="0.3"/>
    <row r="1045" ht="14.25" customHeight="1" x14ac:dyDescent="0.3"/>
    <row r="1046" ht="14.25" customHeight="1" x14ac:dyDescent="0.3"/>
    <row r="1047" ht="14.25" customHeight="1" x14ac:dyDescent="0.3"/>
  </sheetData>
  <mergeCells count="1">
    <mergeCell ref="A1:T1"/>
  </mergeCells>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5A94C4-849F-4F81-AD4A-FBB6CD2DE2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 ME BEFORE STARTING</vt:lpstr>
      <vt:lpstr>Definitions</vt:lpstr>
      <vt:lpstr>Sheet1</vt:lpstr>
      <vt:lpstr>Sheet2</vt:lpstr>
      <vt:lpstr>Data Repository Table</vt:lpstr>
      <vt:lpstr>Revenue Analysis</vt:lpstr>
      <vt:lpstr>Expenses Analysis</vt:lpstr>
      <vt:lpstr>EBIT Analysis</vt:lpstr>
      <vt:lpstr>Variance Analysis</vt:lpstr>
      <vt:lpstr>Cost to Produce</vt:lpstr>
      <vt:lpstr>EBIT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Priscilla Annor-Gyamfi</cp:lastModifiedBy>
  <cp:revision/>
  <dcterms:created xsi:type="dcterms:W3CDTF">2019-05-26T11:59:56Z</dcterms:created>
  <dcterms:modified xsi:type="dcterms:W3CDTF">2024-02-15T04:18:13Z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